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95" windowHeight="10380"/>
  </bookViews>
  <sheets>
    <sheet name="总体情况" sheetId="2" r:id="rId1"/>
    <sheet name="明细情况" sheetId="3" r:id="rId2"/>
  </sheets>
  <definedNames>
    <definedName name="_xlnm._FilterDatabase" localSheetId="1" hidden="1">明细情况!$A$4:$M$47</definedName>
    <definedName name="_xlnm.Print_Titles" localSheetId="1">明细情况!$1:$4</definedName>
  </definedNames>
  <calcPr calcId="144525"/>
</workbook>
</file>

<file path=xl/sharedStrings.xml><?xml version="1.0" encoding="utf-8"?>
<sst xmlns="http://schemas.openxmlformats.org/spreadsheetml/2006/main" count="110" uniqueCount="103">
  <si>
    <t>湖北省2022年度衔接资金项目使用管理情况统计表</t>
  </si>
  <si>
    <t xml:space="preserve">更新时间：2023/1/2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</si>
  <si>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单位：万元</t>
  </si>
  <si>
    <t>县（市、区）</t>
  </si>
  <si>
    <t>中央衔接资金到县额度</t>
  </si>
  <si>
    <t>中央到县衔接资金安排到项目额度</t>
  </si>
  <si>
    <t>中央到县衔接资金已拨付额度</t>
  </si>
  <si>
    <t>中央到县衔接资金拨付进度</t>
  </si>
  <si>
    <t>省衔接资金到县额度</t>
  </si>
  <si>
    <t>省到县衔接资金安排到项目额度</t>
  </si>
  <si>
    <t>省到县衔接资金已拨付额度</t>
  </si>
  <si>
    <t>省到县衔接资金拨付进度</t>
  </si>
  <si>
    <t>市级衔接资金到县额度</t>
  </si>
  <si>
    <t>市级到县衔接资金安排到项目额度</t>
  </si>
  <si>
    <t>市级到县衔接资金已拨付额度</t>
  </si>
  <si>
    <t>市级到县衔接资金拨付进度</t>
  </si>
  <si>
    <t>县本级衔接资金安排额度</t>
  </si>
  <si>
    <t>县本级衔接资金已安排到项目额度</t>
  </si>
  <si>
    <t>县本级衔接资金已拨付额度</t>
  </si>
  <si>
    <t>县本级衔接资金拨付进度</t>
  </si>
  <si>
    <t>2021年</t>
  </si>
  <si>
    <t>2022年</t>
  </si>
  <si>
    <t>梁子湖区</t>
  </si>
  <si>
    <t>100%%</t>
  </si>
  <si>
    <t>总到账衔接资金</t>
  </si>
  <si>
    <t>总体资金拨付</t>
  </si>
  <si>
    <t>总体拨付率</t>
  </si>
  <si>
    <t>县级项目库建设情况</t>
  </si>
  <si>
    <t>项目库批复时间</t>
  </si>
  <si>
    <t>项目库入库项目个数（个）</t>
  </si>
  <si>
    <t>项目库项目资金投入额度</t>
  </si>
  <si>
    <t>项目库项目开工个数（个）</t>
  </si>
  <si>
    <t>2022年调整后</t>
  </si>
  <si>
    <t>2022年度梁子湖区财政衔接推进乡村振兴补助资金使用情况统计表</t>
  </si>
  <si>
    <t xml:space="preserve">更新时间：2023/1/2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</si>
  <si>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项目执行
单位</t>
  </si>
  <si>
    <t>序
号</t>
  </si>
  <si>
    <t>项目名称</t>
  </si>
  <si>
    <t>整合资金安排</t>
  </si>
  <si>
    <t>合计</t>
  </si>
  <si>
    <t>财政衔接推进乡村振兴补助资金</t>
  </si>
  <si>
    <t xml:space="preserve">                     其他整合资金
</t>
  </si>
  <si>
    <t>项目资金拨付合计</t>
  </si>
  <si>
    <t>项目实际支出超过预算数</t>
  </si>
  <si>
    <t>(区级1670)资金使用情况</t>
  </si>
  <si>
    <t>(中央1157)资金使用情况</t>
  </si>
  <si>
    <t>(市级3272)资金使用情况</t>
  </si>
  <si>
    <t>（省级3043）资金使用情况</t>
  </si>
  <si>
    <t>区人社局</t>
  </si>
  <si>
    <t>城乡居民基本养老保险补助</t>
  </si>
  <si>
    <t>村湾生态文明公益岗补助</t>
  </si>
  <si>
    <t>精准扶贫培训生活费补贴</t>
  </si>
  <si>
    <t>脱贫人口外出务工一次性交通补贴</t>
  </si>
  <si>
    <t>区医保局</t>
  </si>
  <si>
    <t>医疗救助资金</t>
  </si>
  <si>
    <t>精准扶贫对象城乡居民基本医疗保险资助参保费</t>
  </si>
  <si>
    <t>区民政局</t>
  </si>
  <si>
    <t>关爱困境儿童</t>
  </si>
  <si>
    <t>关爱留守老人</t>
  </si>
  <si>
    <t>社会救助（农村低保、特困）</t>
  </si>
  <si>
    <t>团区委</t>
  </si>
  <si>
    <t>梁子湖区关心关爱贫困留守儿童购买社会服务项目</t>
  </si>
  <si>
    <t>区卫健局</t>
  </si>
  <si>
    <t>村医培养</t>
  </si>
  <si>
    <t>健康服务</t>
  </si>
  <si>
    <t>村卫生室建设</t>
  </si>
  <si>
    <t>家庭医生签约制服务</t>
  </si>
  <si>
    <t>区金融办</t>
  </si>
  <si>
    <t>脱贫小额信贷贴息</t>
  </si>
  <si>
    <t>区教育局</t>
  </si>
  <si>
    <t>学前教育资助</t>
  </si>
  <si>
    <t>义务教育“一补”</t>
  </si>
  <si>
    <t>高中助学金</t>
  </si>
  <si>
    <t>高中免学费</t>
  </si>
  <si>
    <t>校车补助</t>
  </si>
  <si>
    <t>寄宿制学校改造</t>
  </si>
  <si>
    <t>区妇联</t>
  </si>
  <si>
    <t>巾帼脱贫示范基地</t>
  </si>
  <si>
    <t>关爱贫困留守妇女</t>
  </si>
  <si>
    <t>建档立卡贫困妇女安康团体保险</t>
  </si>
  <si>
    <t>区农业农村局</t>
  </si>
  <si>
    <t>脱贫户户户通自来水补贴</t>
  </si>
  <si>
    <t>农业产业扶贫到户补助项目</t>
  </si>
  <si>
    <t>新型农业经营主体参与农业产业扶贫补助项目（利益联结机制）</t>
  </si>
  <si>
    <t>农村饮水保障工程</t>
  </si>
  <si>
    <t>农业产业扶贫技术指导补助项目</t>
  </si>
  <si>
    <t>农村致富带头人培训项目</t>
  </si>
  <si>
    <t>厕所革命</t>
  </si>
  <si>
    <t>扶持培育新型农业经营主体质量提升建设项目</t>
  </si>
  <si>
    <t>区乡村振兴局</t>
  </si>
  <si>
    <t>动态监测和帮扶政策资金</t>
  </si>
  <si>
    <t>雨露计划</t>
  </si>
  <si>
    <t>防贫保</t>
  </si>
  <si>
    <t>区乡村振兴重点项目产业支撑扶持资金</t>
  </si>
  <si>
    <t>村级产业发展扶持资金</t>
  </si>
  <si>
    <t>光伏电站保险费</t>
  </si>
  <si>
    <t>村级光伏扶贫电站运维费用</t>
  </si>
  <si>
    <t>涂家垴镇</t>
  </si>
  <si>
    <t>深度贫困村出列后推进农文旅产业融合</t>
  </si>
  <si>
    <t>区交通运输局</t>
  </si>
  <si>
    <t>农村公路建设项目资金</t>
  </si>
  <si>
    <t>区农业农村局、区财政局、区乡村振兴局</t>
  </si>
  <si>
    <t>农村综合改革转移支付资金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</si>
</sst>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_ "/>
    <numFmt numFmtId="179" formatCode="0.000_ "/>
    <numFmt numFmtId="180" formatCode="0.0_ "/>
  </numFmts>
  <fonts count="33">
    <font>
      <sz val="11"/>
      <color theme="1"/>
      <name val="宋体"/>
      <charset val="134"/>
      <scheme val="minor"/>
    </font>
    <font>
      <b/>
      <sz val="36"/>
      <color theme="1"/>
      <name val="方正大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color theme="1"/>
      <name val="新宋体"/>
      <charset val="134"/>
    </font>
    <font>
      <sz val="11"/>
      <name val="新宋体"/>
      <charset val="134"/>
    </font>
    <font>
      <b/>
      <sz val="12"/>
      <color theme="1"/>
      <name val="新宋体"/>
      <charset val="134"/>
    </font>
    <font>
      <b/>
      <sz val="11"/>
      <color theme="1"/>
      <name val="新宋体"/>
      <charset val="134"/>
    </font>
    <font>
      <sz val="14"/>
      <color theme="1"/>
      <name val="宋体"/>
      <charset val="134"/>
      <scheme val="minor"/>
    </font>
    <font>
      <b/>
      <sz val="48"/>
      <color theme="1"/>
      <name val="方正小标宋简体"/>
      <charset val="134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18" applyNumberFormat="0" applyAlignment="0" applyProtection="0">
      <alignment vertical="center"/>
    </xf>
    <xf numFmtId="0" fontId="27" fillId="14" borderId="14" applyNumberFormat="0" applyAlignment="0" applyProtection="0">
      <alignment vertical="center"/>
    </xf>
    <xf numFmtId="0" fontId="28" fillId="15" borderId="19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textRotation="255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textRotation="255" wrapText="1"/>
    </xf>
    <xf numFmtId="0" fontId="5" fillId="0" borderId="9" xfId="0" applyNumberFormat="1" applyFont="1" applyFill="1" applyBorder="1" applyAlignment="1">
      <alignment horizontal="center" vertical="center" textRotation="255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textRotation="255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49" fontId="0" fillId="0" borderId="9" xfId="0" applyNumberFormat="1" applyFill="1" applyBorder="1" applyAlignment="1">
      <alignment vertical="center"/>
    </xf>
    <xf numFmtId="0" fontId="0" fillId="0" borderId="9" xfId="0" applyNumberForma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U9"/>
  <sheetViews>
    <sheetView tabSelected="1" zoomScale="55" zoomScaleNormal="55" workbookViewId="0">
      <selection activeCell="A1" sqref="A1:U1"/>
    </sheetView>
  </sheetViews>
  <sheetFormatPr defaultColWidth="9" defaultRowHeight="75" customHeight="1"/>
  <cols>
    <col min="1" max="1" width="12.75" style="56" customWidth="1"/>
    <col min="2" max="2" width="15.25" style="56" customWidth="1"/>
    <col min="3" max="3" width="12.5" style="56" customWidth="1"/>
    <col min="4" max="4" width="9.75" style="56" customWidth="1"/>
    <col min="5" max="5" width="12.375" style="56" customWidth="1"/>
    <col min="6" max="6" width="12.25" style="56" customWidth="1"/>
    <col min="7" max="7" width="12" style="56" customWidth="1"/>
    <col min="8" max="8" width="17.4916666666667" style="56" customWidth="1"/>
    <col min="9" max="9" width="12" style="56" customWidth="1"/>
    <col min="10" max="10" width="15.175" style="56" customWidth="1"/>
    <col min="11" max="11" width="11.875" style="56" customWidth="1"/>
    <col min="12" max="12" width="12.5" style="56" customWidth="1"/>
    <col min="13" max="13" width="25.625" style="56" customWidth="1"/>
    <col min="14" max="14" width="22.125" style="56" customWidth="1"/>
    <col min="15" max="15" width="21.6083333333333" style="56" customWidth="1"/>
    <col min="16" max="16" width="11.4166666666667" style="56" customWidth="1"/>
    <col min="17" max="17" width="21.6" style="56" customWidth="1"/>
    <col min="18" max="18" width="18.7416666666667" style="56" customWidth="1"/>
    <col min="19" max="19" width="22.125" style="56" customWidth="1"/>
    <col min="20" max="20" width="15.875" style="56" customWidth="1"/>
    <col min="21" max="21" width="22.125" style="56" customWidth="1"/>
    <col min="22" max="22" width="17.3666666666667" style="56" customWidth="1"/>
    <col min="23" max="16384" width="9" style="56"/>
  </cols>
  <sheetData>
    <row r="1" ht="78" customHeight="1" spans="1:2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ht="41" customHeight="1" spans="1:21">
      <c r="A2" s="58" t="s">
        <v>1</v>
      </c>
      <c r="B2" s="58"/>
      <c r="C2" s="58"/>
      <c r="D2" s="58"/>
      <c r="E2" s="59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69" t="s">
        <v>2</v>
      </c>
      <c r="R2" s="69"/>
      <c r="S2" s="69"/>
      <c r="T2" s="69"/>
      <c r="U2" s="69"/>
    </row>
    <row r="3" customHeight="1" spans="1:21">
      <c r="A3" s="60" t="s">
        <v>3</v>
      </c>
      <c r="B3" s="60" t="s">
        <v>4</v>
      </c>
      <c r="C3" s="60" t="s">
        <v>5</v>
      </c>
      <c r="D3" s="60" t="s">
        <v>6</v>
      </c>
      <c r="E3" s="60"/>
      <c r="F3" s="60" t="s">
        <v>7</v>
      </c>
      <c r="G3" s="60" t="s">
        <v>8</v>
      </c>
      <c r="H3" s="60" t="s">
        <v>9</v>
      </c>
      <c r="I3" s="60" t="s">
        <v>10</v>
      </c>
      <c r="J3" s="60" t="s">
        <v>11</v>
      </c>
      <c r="K3" s="60" t="s">
        <v>12</v>
      </c>
      <c r="L3" s="60" t="s">
        <v>13</v>
      </c>
      <c r="M3" s="60" t="s">
        <v>14</v>
      </c>
      <c r="N3" s="60" t="s">
        <v>15</v>
      </c>
      <c r="O3" s="60" t="s">
        <v>16</v>
      </c>
      <c r="P3" s="60"/>
      <c r="Q3" s="60"/>
      <c r="R3" s="60" t="s">
        <v>17</v>
      </c>
      <c r="S3" s="60"/>
      <c r="T3" s="60" t="s">
        <v>18</v>
      </c>
      <c r="U3" s="60" t="s">
        <v>19</v>
      </c>
    </row>
    <row r="4" ht="94" customHeight="1" spans="1:2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 t="s">
        <v>20</v>
      </c>
      <c r="P4" s="60"/>
      <c r="Q4" s="60" t="s">
        <v>21</v>
      </c>
      <c r="R4" s="60"/>
      <c r="S4" s="60"/>
      <c r="T4" s="60"/>
      <c r="U4" s="60"/>
    </row>
    <row r="5" s="55" customFormat="1" ht="90" customHeight="1" spans="1:21">
      <c r="A5" s="61" t="s">
        <v>22</v>
      </c>
      <c r="B5" s="61">
        <v>1157</v>
      </c>
      <c r="C5" s="61">
        <v>1157</v>
      </c>
      <c r="D5" s="61">
        <v>1157</v>
      </c>
      <c r="E5" s="61"/>
      <c r="F5" s="62" t="s">
        <v>23</v>
      </c>
      <c r="G5" s="61">
        <v>3015</v>
      </c>
      <c r="H5" s="61">
        <v>3015</v>
      </c>
      <c r="I5" s="61">
        <v>3015</v>
      </c>
      <c r="J5" s="62">
        <f>I5/H5</f>
        <v>1</v>
      </c>
      <c r="K5" s="61">
        <v>3272</v>
      </c>
      <c r="L5" s="61">
        <v>3272</v>
      </c>
      <c r="M5" s="61">
        <v>3272</v>
      </c>
      <c r="N5" s="62" t="s">
        <v>23</v>
      </c>
      <c r="O5" s="61">
        <v>1660</v>
      </c>
      <c r="P5" s="61"/>
      <c r="Q5" s="61">
        <v>1670</v>
      </c>
      <c r="R5" s="61">
        <v>1670</v>
      </c>
      <c r="S5" s="61"/>
      <c r="T5" s="61">
        <v>1670</v>
      </c>
      <c r="U5" s="62">
        <f>T5/Q5</f>
        <v>1</v>
      </c>
    </row>
    <row r="6" s="55" customFormat="1" ht="117" customHeight="1" spans="1:21">
      <c r="A6" s="63" t="s">
        <v>24</v>
      </c>
      <c r="B6" s="63"/>
      <c r="C6" s="63"/>
      <c r="D6" s="63" t="s">
        <v>25</v>
      </c>
      <c r="E6" s="63"/>
      <c r="F6" s="63" t="s">
        <v>26</v>
      </c>
      <c r="G6" s="63"/>
      <c r="H6" s="64" t="s">
        <v>27</v>
      </c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70"/>
    </row>
    <row r="7" s="55" customFormat="1" customHeight="1" spans="1:21">
      <c r="A7" s="63">
        <f>B5+G5+K5+R5</f>
        <v>9114</v>
      </c>
      <c r="B7" s="63"/>
      <c r="C7" s="63"/>
      <c r="D7" s="65">
        <v>9114</v>
      </c>
      <c r="E7" s="65"/>
      <c r="F7" s="66">
        <f>D7/9114</f>
        <v>1</v>
      </c>
      <c r="G7" s="66"/>
      <c r="H7" s="60" t="s">
        <v>28</v>
      </c>
      <c r="I7" s="60" t="s">
        <v>29</v>
      </c>
      <c r="J7" s="60"/>
      <c r="K7" s="60"/>
      <c r="L7" s="60"/>
      <c r="M7" s="60"/>
      <c r="N7" s="60"/>
      <c r="O7" s="60"/>
      <c r="P7" s="60" t="s">
        <v>30</v>
      </c>
      <c r="Q7" s="60"/>
      <c r="R7" s="60"/>
      <c r="S7" s="71" t="s">
        <v>31</v>
      </c>
      <c r="T7" s="72"/>
      <c r="U7" s="73"/>
    </row>
    <row r="8" s="55" customFormat="1" customHeight="1" spans="1:21">
      <c r="A8" s="63"/>
      <c r="B8" s="63"/>
      <c r="C8" s="63"/>
      <c r="D8" s="65"/>
      <c r="E8" s="65"/>
      <c r="F8" s="66"/>
      <c r="G8" s="66"/>
      <c r="H8" s="60"/>
      <c r="I8" s="60" t="s">
        <v>20</v>
      </c>
      <c r="J8" s="60"/>
      <c r="K8" s="60"/>
      <c r="L8" s="60" t="s">
        <v>21</v>
      </c>
      <c r="M8" s="60"/>
      <c r="N8" s="60"/>
      <c r="O8" s="60" t="s">
        <v>32</v>
      </c>
      <c r="P8" s="60" t="s">
        <v>20</v>
      </c>
      <c r="Q8" s="60" t="s">
        <v>21</v>
      </c>
      <c r="R8" s="60" t="s">
        <v>32</v>
      </c>
      <c r="S8" s="74"/>
      <c r="T8" s="75"/>
      <c r="U8" s="76"/>
    </row>
    <row r="9" s="55" customFormat="1" customHeight="1" spans="1:21">
      <c r="A9" s="63"/>
      <c r="B9" s="63"/>
      <c r="C9" s="63"/>
      <c r="D9" s="65"/>
      <c r="E9" s="65"/>
      <c r="F9" s="66"/>
      <c r="G9" s="66"/>
      <c r="H9" s="67">
        <v>44637</v>
      </c>
      <c r="I9" s="61">
        <v>44</v>
      </c>
      <c r="J9" s="61"/>
      <c r="K9" s="61"/>
      <c r="L9" s="61">
        <v>287</v>
      </c>
      <c r="M9" s="61"/>
      <c r="N9" s="61"/>
      <c r="O9" s="61">
        <v>250</v>
      </c>
      <c r="P9" s="61">
        <v>8772.1601</v>
      </c>
      <c r="Q9" s="61">
        <v>29887</v>
      </c>
      <c r="R9" s="61">
        <v>18069.708</v>
      </c>
      <c r="S9" s="77">
        <v>42</v>
      </c>
      <c r="T9" s="78"/>
      <c r="U9" s="79"/>
    </row>
  </sheetData>
  <mergeCells count="41">
    <mergeCell ref="A1:U1"/>
    <mergeCell ref="A2:D2"/>
    <mergeCell ref="F2:P2"/>
    <mergeCell ref="Q2:U2"/>
    <mergeCell ref="O3:Q3"/>
    <mergeCell ref="O4:P4"/>
    <mergeCell ref="D5:E5"/>
    <mergeCell ref="O5:P5"/>
    <mergeCell ref="R5:S5"/>
    <mergeCell ref="A6:C6"/>
    <mergeCell ref="D6:E6"/>
    <mergeCell ref="F6:G6"/>
    <mergeCell ref="H6:U6"/>
    <mergeCell ref="I7:O7"/>
    <mergeCell ref="P7:R7"/>
    <mergeCell ref="I8:K8"/>
    <mergeCell ref="L8:N8"/>
    <mergeCell ref="I9:K9"/>
    <mergeCell ref="L9:N9"/>
    <mergeCell ref="S9:U9"/>
    <mergeCell ref="A3:A4"/>
    <mergeCell ref="B3:B4"/>
    <mergeCell ref="C3:C4"/>
    <mergeCell ref="F3:F4"/>
    <mergeCell ref="G3:G4"/>
    <mergeCell ref="H3:H4"/>
    <mergeCell ref="H7:H8"/>
    <mergeCell ref="I3:I4"/>
    <mergeCell ref="J3:J4"/>
    <mergeCell ref="K3:K4"/>
    <mergeCell ref="L3:L4"/>
    <mergeCell ref="M3:M4"/>
    <mergeCell ref="N3:N4"/>
    <mergeCell ref="T3:T4"/>
    <mergeCell ref="U3:U4"/>
    <mergeCell ref="D3:E4"/>
    <mergeCell ref="R3:S4"/>
    <mergeCell ref="D7:E9"/>
    <mergeCell ref="F7:G9"/>
    <mergeCell ref="A7:C9"/>
    <mergeCell ref="S7:U8"/>
  </mergeCells>
  <pageMargins left="0.75" right="0.75" top="1" bottom="1" header="0.5" footer="0.5"/>
  <pageSetup paperSize="9" scale="3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M47"/>
  <sheetViews>
    <sheetView zoomScale="85" zoomScaleNormal="85" workbookViewId="0">
      <pane ySplit="4" topLeftCell="A5" activePane="bottomLeft" state="frozen"/>
      <selection/>
      <selection pane="bottomLeft" activeCell="A1" sqref="A1:M1"/>
    </sheetView>
  </sheetViews>
  <sheetFormatPr defaultColWidth="9" defaultRowHeight="13.5"/>
  <cols>
    <col min="1" max="1" width="12.625" style="1" customWidth="1"/>
    <col min="2" max="2" width="3.375" style="1" customWidth="1"/>
    <col min="3" max="3" width="9" style="1"/>
    <col min="4" max="4" width="21.125" style="1" customWidth="1"/>
    <col min="5" max="5" width="14.125" style="2" customWidth="1"/>
    <col min="6" max="6" width="16.3166666666667" style="2" customWidth="1"/>
    <col min="7" max="7" width="20.875" style="2" customWidth="1"/>
    <col min="8" max="9" width="22.4916666666667" style="2" customWidth="1"/>
    <col min="10" max="10" width="20.4333333333333" style="2" customWidth="1"/>
    <col min="11" max="11" width="19.2583333333333" style="2" customWidth="1"/>
    <col min="12" max="12" width="13.75" style="2" customWidth="1"/>
    <col min="13" max="13" width="13.625" style="1" customWidth="1"/>
    <col min="14" max="16384" width="9" style="1"/>
  </cols>
  <sheetData>
    <row r="1" ht="46.5" spans="1:13">
      <c r="A1" s="3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3" customHeight="1" spans="1:13">
      <c r="A2" s="4" t="s">
        <v>34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38"/>
    </row>
    <row r="3" ht="19" customHeight="1" spans="1:13">
      <c r="A3" s="6" t="s">
        <v>35</v>
      </c>
      <c r="B3" s="6" t="s">
        <v>36</v>
      </c>
      <c r="C3" s="7" t="s">
        <v>37</v>
      </c>
      <c r="D3" s="8"/>
      <c r="E3" s="9" t="s">
        <v>38</v>
      </c>
      <c r="F3" s="10"/>
      <c r="G3" s="10"/>
      <c r="H3" s="10"/>
      <c r="I3" s="10"/>
      <c r="J3" s="10"/>
      <c r="K3" s="10"/>
      <c r="L3" s="10"/>
      <c r="M3" s="10"/>
    </row>
    <row r="4" ht="49" customHeight="1" spans="1:13">
      <c r="A4" s="6"/>
      <c r="B4" s="6"/>
      <c r="C4" s="11"/>
      <c r="D4" s="12"/>
      <c r="E4" s="13" t="s">
        <v>39</v>
      </c>
      <c r="F4" s="13" t="s">
        <v>40</v>
      </c>
      <c r="G4" s="13" t="s">
        <v>41</v>
      </c>
      <c r="H4" s="13" t="s">
        <v>42</v>
      </c>
      <c r="I4" s="13" t="s">
        <v>43</v>
      </c>
      <c r="J4" s="13" t="s">
        <v>44</v>
      </c>
      <c r="K4" s="13" t="s">
        <v>45</v>
      </c>
      <c r="L4" s="13" t="s">
        <v>46</v>
      </c>
      <c r="M4" s="6" t="s">
        <v>47</v>
      </c>
    </row>
    <row r="5" ht="60" customHeight="1" spans="1:13">
      <c r="A5" s="14" t="s">
        <v>48</v>
      </c>
      <c r="B5" s="15">
        <v>1</v>
      </c>
      <c r="C5" s="16" t="s">
        <v>49</v>
      </c>
      <c r="D5" s="16"/>
      <c r="E5" s="17">
        <v>39</v>
      </c>
      <c r="F5" s="17">
        <v>39</v>
      </c>
      <c r="G5" s="15">
        <v>0</v>
      </c>
      <c r="H5" s="15">
        <f>J5+K5+L5+M5</f>
        <v>42</v>
      </c>
      <c r="I5" s="39">
        <f>H5-F5</f>
        <v>3</v>
      </c>
      <c r="J5" s="15"/>
      <c r="K5" s="40"/>
      <c r="L5" s="15">
        <f>39+3</f>
        <v>42</v>
      </c>
      <c r="M5" s="41"/>
    </row>
    <row r="6" ht="60" customHeight="1" spans="1:13">
      <c r="A6" s="14"/>
      <c r="B6" s="15">
        <v>2</v>
      </c>
      <c r="C6" s="16" t="s">
        <v>50</v>
      </c>
      <c r="D6" s="16"/>
      <c r="E6" s="17">
        <v>269.379</v>
      </c>
      <c r="F6" s="17">
        <v>269.379</v>
      </c>
      <c r="G6" s="15">
        <v>0</v>
      </c>
      <c r="H6" s="15">
        <f>J6+K6+L6+M6</f>
        <v>269.181</v>
      </c>
      <c r="I6" s="39">
        <f t="shared" ref="I6:I47" si="0">H6-F6</f>
        <v>-0.197999999999979</v>
      </c>
      <c r="J6" s="15">
        <f>18.612+4.851</f>
        <v>23.463</v>
      </c>
      <c r="K6" s="15">
        <v>66.33</v>
      </c>
      <c r="L6" s="15">
        <f>18.909+23.265+23.067+22.869+22.869+22.869+22.869+22.671</f>
        <v>179.388</v>
      </c>
      <c r="M6" s="41"/>
    </row>
    <row r="7" ht="60" customHeight="1" spans="1:13">
      <c r="A7" s="14"/>
      <c r="B7" s="15">
        <v>3</v>
      </c>
      <c r="C7" s="16" t="s">
        <v>51</v>
      </c>
      <c r="D7" s="16"/>
      <c r="E7" s="17">
        <v>33.25</v>
      </c>
      <c r="F7" s="17">
        <v>33.25</v>
      </c>
      <c r="G7" s="15">
        <v>0</v>
      </c>
      <c r="H7" s="15">
        <f>J7+K7+L7+M7</f>
        <v>31.095</v>
      </c>
      <c r="I7" s="39">
        <f t="shared" si="0"/>
        <v>-2.155</v>
      </c>
      <c r="J7" s="15"/>
      <c r="K7" s="15"/>
      <c r="L7" s="42">
        <f>4.135+15.64+8.31+3.01</f>
        <v>31.095</v>
      </c>
      <c r="M7" s="15"/>
    </row>
    <row r="8" ht="60" customHeight="1" spans="1:13">
      <c r="A8" s="14"/>
      <c r="B8" s="15">
        <v>4</v>
      </c>
      <c r="C8" s="16" t="s">
        <v>52</v>
      </c>
      <c r="D8" s="16"/>
      <c r="E8" s="17">
        <v>18</v>
      </c>
      <c r="F8" s="17">
        <v>18</v>
      </c>
      <c r="G8" s="15">
        <v>0</v>
      </c>
      <c r="H8" s="15"/>
      <c r="I8" s="39">
        <f t="shared" si="0"/>
        <v>-18</v>
      </c>
      <c r="J8" s="15"/>
      <c r="K8" s="15"/>
      <c r="L8" s="43"/>
      <c r="M8" s="15"/>
    </row>
    <row r="9" ht="60" customHeight="1" spans="1:13">
      <c r="A9" s="18" t="s">
        <v>53</v>
      </c>
      <c r="B9" s="15">
        <v>5</v>
      </c>
      <c r="C9" s="16" t="s">
        <v>54</v>
      </c>
      <c r="D9" s="16"/>
      <c r="E9" s="17">
        <v>787.808</v>
      </c>
      <c r="F9" s="17">
        <v>140</v>
      </c>
      <c r="G9" s="15">
        <v>647.808</v>
      </c>
      <c r="H9" s="15">
        <f t="shared" ref="H9:H46" si="1">J9+K9+L9+M9</f>
        <v>787.808</v>
      </c>
      <c r="I9" s="39">
        <f t="shared" si="0"/>
        <v>647.808</v>
      </c>
      <c r="J9" s="15">
        <f>140+647.808</f>
        <v>787.808</v>
      </c>
      <c r="K9" s="40"/>
      <c r="L9" s="15"/>
      <c r="M9" s="41"/>
    </row>
    <row r="10" ht="60" customHeight="1" spans="1:13">
      <c r="A10" s="18"/>
      <c r="B10" s="15">
        <v>6</v>
      </c>
      <c r="C10" s="16" t="s">
        <v>55</v>
      </c>
      <c r="D10" s="16"/>
      <c r="E10" s="17">
        <v>861.665</v>
      </c>
      <c r="F10" s="17">
        <v>861.665</v>
      </c>
      <c r="G10" s="15">
        <v>0</v>
      </c>
      <c r="H10" s="15">
        <f t="shared" si="1"/>
        <v>810</v>
      </c>
      <c r="I10" s="39">
        <f t="shared" si="0"/>
        <v>-51.665</v>
      </c>
      <c r="J10" s="15"/>
      <c r="K10" s="40"/>
      <c r="L10" s="15">
        <v>810</v>
      </c>
      <c r="M10" s="41"/>
    </row>
    <row r="11" ht="60" customHeight="1" spans="1:13">
      <c r="A11" s="18" t="s">
        <v>56</v>
      </c>
      <c r="B11" s="15">
        <v>7</v>
      </c>
      <c r="C11" s="16" t="s">
        <v>57</v>
      </c>
      <c r="D11" s="16"/>
      <c r="E11" s="17">
        <v>20</v>
      </c>
      <c r="F11" s="15">
        <v>20</v>
      </c>
      <c r="G11" s="15">
        <v>0</v>
      </c>
      <c r="H11" s="15">
        <f t="shared" si="1"/>
        <v>0</v>
      </c>
      <c r="I11" s="39">
        <f t="shared" si="0"/>
        <v>-20</v>
      </c>
      <c r="J11" s="15"/>
      <c r="K11" s="40"/>
      <c r="L11" s="15"/>
      <c r="M11" s="44"/>
    </row>
    <row r="12" ht="60" customHeight="1" spans="1:13">
      <c r="A12" s="18"/>
      <c r="B12" s="15">
        <v>8</v>
      </c>
      <c r="C12" s="16" t="s">
        <v>58</v>
      </c>
      <c r="D12" s="16"/>
      <c r="E12" s="17">
        <v>20</v>
      </c>
      <c r="F12" s="17">
        <v>20</v>
      </c>
      <c r="G12" s="15">
        <v>0</v>
      </c>
      <c r="H12" s="15">
        <f t="shared" si="1"/>
        <v>0</v>
      </c>
      <c r="I12" s="39">
        <f t="shared" si="0"/>
        <v>-20</v>
      </c>
      <c r="J12" s="15"/>
      <c r="K12" s="40"/>
      <c r="L12" s="15"/>
      <c r="M12" s="41"/>
    </row>
    <row r="13" ht="60" customHeight="1" spans="1:13">
      <c r="A13" s="18"/>
      <c r="B13" s="15">
        <v>9</v>
      </c>
      <c r="C13" s="16" t="s">
        <v>59</v>
      </c>
      <c r="D13" s="16"/>
      <c r="E13" s="17">
        <v>3933</v>
      </c>
      <c r="F13" s="15">
        <v>718</v>
      </c>
      <c r="G13" s="15">
        <v>3215</v>
      </c>
      <c r="H13" s="15">
        <f t="shared" si="1"/>
        <v>718</v>
      </c>
      <c r="I13" s="39">
        <f t="shared" si="0"/>
        <v>0</v>
      </c>
      <c r="J13" s="15"/>
      <c r="K13" s="40"/>
      <c r="L13" s="15"/>
      <c r="M13" s="44">
        <v>718</v>
      </c>
    </row>
    <row r="14" ht="60" customHeight="1" spans="1:13">
      <c r="A14" s="14" t="s">
        <v>60</v>
      </c>
      <c r="B14" s="15">
        <v>10</v>
      </c>
      <c r="C14" s="15" t="s">
        <v>61</v>
      </c>
      <c r="D14" s="15"/>
      <c r="E14" s="15">
        <v>36</v>
      </c>
      <c r="F14" s="15">
        <v>36</v>
      </c>
      <c r="G14" s="15">
        <v>0</v>
      </c>
      <c r="H14" s="15">
        <f t="shared" si="1"/>
        <v>35.74</v>
      </c>
      <c r="I14" s="39">
        <f t="shared" si="0"/>
        <v>-0.259999999999998</v>
      </c>
      <c r="J14" s="15">
        <v>7.9</v>
      </c>
      <c r="K14" s="40"/>
      <c r="L14" s="15">
        <v>27.84</v>
      </c>
      <c r="M14" s="15"/>
    </row>
    <row r="15" ht="60" customHeight="1" spans="1:13">
      <c r="A15" s="18" t="s">
        <v>62</v>
      </c>
      <c r="B15" s="15">
        <v>11</v>
      </c>
      <c r="C15" s="16" t="s">
        <v>63</v>
      </c>
      <c r="D15" s="16"/>
      <c r="E15" s="15">
        <v>4.5</v>
      </c>
      <c r="F15" s="15">
        <v>4.5</v>
      </c>
      <c r="G15" s="15">
        <v>0</v>
      </c>
      <c r="H15" s="15">
        <f t="shared" si="1"/>
        <v>4.5</v>
      </c>
      <c r="I15" s="39">
        <f t="shared" si="0"/>
        <v>0</v>
      </c>
      <c r="J15" s="15">
        <v>4.5</v>
      </c>
      <c r="K15" s="40"/>
      <c r="L15" s="15"/>
      <c r="M15" s="44"/>
    </row>
    <row r="16" ht="60" customHeight="1" spans="1:13">
      <c r="A16" s="18"/>
      <c r="B16" s="15">
        <v>12</v>
      </c>
      <c r="C16" s="16" t="s">
        <v>64</v>
      </c>
      <c r="D16" s="16"/>
      <c r="E16" s="15">
        <v>103.527</v>
      </c>
      <c r="F16" s="15">
        <v>103.527</v>
      </c>
      <c r="G16" s="15">
        <v>0</v>
      </c>
      <c r="H16" s="15">
        <f t="shared" si="1"/>
        <v>103.527</v>
      </c>
      <c r="I16" s="39">
        <f t="shared" si="0"/>
        <v>0</v>
      </c>
      <c r="J16" s="15">
        <v>103.527</v>
      </c>
      <c r="K16" s="40"/>
      <c r="L16" s="15"/>
      <c r="M16" s="45"/>
    </row>
    <row r="17" ht="60" customHeight="1" spans="1:13">
      <c r="A17" s="18"/>
      <c r="B17" s="15">
        <v>13</v>
      </c>
      <c r="C17" s="19" t="s">
        <v>65</v>
      </c>
      <c r="D17" s="19"/>
      <c r="E17" s="19">
        <v>120</v>
      </c>
      <c r="F17" s="19">
        <v>120</v>
      </c>
      <c r="G17" s="19">
        <v>0</v>
      </c>
      <c r="H17" s="15">
        <f t="shared" si="1"/>
        <v>120</v>
      </c>
      <c r="I17" s="39">
        <f t="shared" si="0"/>
        <v>0</v>
      </c>
      <c r="J17" s="46"/>
      <c r="K17" s="47"/>
      <c r="L17" s="46">
        <v>120</v>
      </c>
      <c r="M17" s="46"/>
    </row>
    <row r="18" ht="60" customHeight="1" spans="1:13">
      <c r="A18" s="18"/>
      <c r="B18" s="15">
        <v>14</v>
      </c>
      <c r="C18" s="16" t="s">
        <v>66</v>
      </c>
      <c r="D18" s="16"/>
      <c r="E18" s="15">
        <v>39.4</v>
      </c>
      <c r="F18" s="15">
        <v>39.4</v>
      </c>
      <c r="G18" s="15">
        <v>0</v>
      </c>
      <c r="H18" s="15">
        <f t="shared" si="1"/>
        <v>39.4</v>
      </c>
      <c r="I18" s="39">
        <f t="shared" si="0"/>
        <v>0</v>
      </c>
      <c r="J18" s="15">
        <v>39.4</v>
      </c>
      <c r="K18" s="40"/>
      <c r="L18" s="15"/>
      <c r="M18" s="48"/>
    </row>
    <row r="19" ht="60" customHeight="1" spans="1:13">
      <c r="A19" s="18" t="s">
        <v>67</v>
      </c>
      <c r="B19" s="15">
        <v>15</v>
      </c>
      <c r="C19" s="16" t="s">
        <v>68</v>
      </c>
      <c r="D19" s="16"/>
      <c r="E19" s="17">
        <v>212.581313</v>
      </c>
      <c r="F19" s="17">
        <v>212.581313</v>
      </c>
      <c r="G19" s="17">
        <v>0</v>
      </c>
      <c r="H19" s="15">
        <f t="shared" si="1"/>
        <v>206.50592</v>
      </c>
      <c r="I19" s="39">
        <f t="shared" si="0"/>
        <v>-6.07539299999999</v>
      </c>
      <c r="J19" s="15">
        <f>67.780013+32.101291</f>
        <v>99.881304</v>
      </c>
      <c r="K19" s="40"/>
      <c r="L19" s="15">
        <f>62.726348+43.898268</f>
        <v>106.624616</v>
      </c>
      <c r="M19" s="41"/>
    </row>
    <row r="20" ht="60" customHeight="1" spans="1:13">
      <c r="A20" s="14" t="s">
        <v>69</v>
      </c>
      <c r="B20" s="15">
        <v>16</v>
      </c>
      <c r="C20" s="16" t="s">
        <v>70</v>
      </c>
      <c r="D20" s="16"/>
      <c r="E20" s="17">
        <v>54</v>
      </c>
      <c r="F20" s="17">
        <v>19</v>
      </c>
      <c r="G20" s="17">
        <v>35</v>
      </c>
      <c r="H20" s="20">
        <f t="shared" si="1"/>
        <v>156.9745</v>
      </c>
      <c r="I20" s="39">
        <f t="shared" si="0"/>
        <v>137.9745</v>
      </c>
      <c r="J20" s="42">
        <f>65.9+0.7375+62.331596</f>
        <v>128.969096</v>
      </c>
      <c r="K20" s="40"/>
      <c r="L20" s="42">
        <v>28.005404</v>
      </c>
      <c r="M20" s="15"/>
    </row>
    <row r="21" ht="60" customHeight="1" spans="1:13">
      <c r="A21" s="14"/>
      <c r="B21" s="15">
        <v>17</v>
      </c>
      <c r="C21" s="16" t="s">
        <v>71</v>
      </c>
      <c r="D21" s="16"/>
      <c r="E21" s="17">
        <v>230</v>
      </c>
      <c r="F21" s="17">
        <v>100</v>
      </c>
      <c r="G21" s="17">
        <v>130</v>
      </c>
      <c r="H21" s="21"/>
      <c r="I21" s="39">
        <f t="shared" si="0"/>
        <v>-100</v>
      </c>
      <c r="J21" s="49"/>
      <c r="K21" s="40"/>
      <c r="L21" s="50"/>
      <c r="M21" s="15"/>
    </row>
    <row r="22" ht="60" customHeight="1" spans="1:13">
      <c r="A22" s="14"/>
      <c r="B22" s="15">
        <v>18</v>
      </c>
      <c r="C22" s="16" t="s">
        <v>72</v>
      </c>
      <c r="D22" s="16"/>
      <c r="E22" s="17">
        <v>65</v>
      </c>
      <c r="F22" s="17">
        <v>31</v>
      </c>
      <c r="G22" s="17">
        <v>34</v>
      </c>
      <c r="H22" s="21"/>
      <c r="I22" s="39">
        <f t="shared" si="0"/>
        <v>-31</v>
      </c>
      <c r="J22" s="49"/>
      <c r="K22" s="40"/>
      <c r="L22" s="50"/>
      <c r="M22" s="15"/>
    </row>
    <row r="23" ht="60" customHeight="1" spans="1:13">
      <c r="A23" s="14"/>
      <c r="B23" s="15">
        <v>19</v>
      </c>
      <c r="C23" s="16" t="s">
        <v>73</v>
      </c>
      <c r="D23" s="16"/>
      <c r="E23" s="17">
        <v>36</v>
      </c>
      <c r="F23" s="17">
        <v>6</v>
      </c>
      <c r="G23" s="17">
        <v>30</v>
      </c>
      <c r="H23" s="21"/>
      <c r="I23" s="39">
        <f t="shared" si="0"/>
        <v>-6</v>
      </c>
      <c r="J23" s="49"/>
      <c r="K23" s="40"/>
      <c r="L23" s="50"/>
      <c r="M23" s="15"/>
    </row>
    <row r="24" ht="60" customHeight="1" spans="1:13">
      <c r="A24" s="14"/>
      <c r="B24" s="15">
        <v>20</v>
      </c>
      <c r="C24" s="16" t="s">
        <v>74</v>
      </c>
      <c r="D24" s="16"/>
      <c r="E24" s="17">
        <v>30</v>
      </c>
      <c r="F24" s="17">
        <v>30</v>
      </c>
      <c r="G24" s="17">
        <v>0</v>
      </c>
      <c r="H24" s="22"/>
      <c r="I24" s="39">
        <f t="shared" si="0"/>
        <v>-30</v>
      </c>
      <c r="J24" s="51"/>
      <c r="K24" s="40"/>
      <c r="L24" s="43"/>
      <c r="M24" s="15"/>
    </row>
    <row r="25" ht="60" customHeight="1" spans="1:13">
      <c r="A25" s="14"/>
      <c r="B25" s="15">
        <v>21</v>
      </c>
      <c r="C25" s="16" t="s">
        <v>75</v>
      </c>
      <c r="D25" s="16"/>
      <c r="E25" s="17">
        <v>100</v>
      </c>
      <c r="F25" s="17">
        <v>100</v>
      </c>
      <c r="G25" s="17">
        <v>0</v>
      </c>
      <c r="H25" s="15">
        <f t="shared" si="1"/>
        <v>100</v>
      </c>
      <c r="I25" s="39">
        <f t="shared" si="0"/>
        <v>0</v>
      </c>
      <c r="J25" s="15">
        <v>100</v>
      </c>
      <c r="K25" s="40"/>
      <c r="L25" s="15"/>
      <c r="M25" s="15"/>
    </row>
    <row r="26" ht="60" customHeight="1" spans="1:13">
      <c r="A26" s="14" t="s">
        <v>76</v>
      </c>
      <c r="B26" s="15">
        <v>22</v>
      </c>
      <c r="C26" s="23" t="s">
        <v>77</v>
      </c>
      <c r="D26" s="23"/>
      <c r="E26" s="17">
        <v>5</v>
      </c>
      <c r="F26" s="17">
        <v>5</v>
      </c>
      <c r="G26" s="17">
        <v>0</v>
      </c>
      <c r="H26" s="15">
        <f t="shared" si="1"/>
        <v>5</v>
      </c>
      <c r="I26" s="39">
        <f t="shared" si="0"/>
        <v>0</v>
      </c>
      <c r="J26" s="15">
        <v>5</v>
      </c>
      <c r="K26" s="40"/>
      <c r="L26" s="15"/>
      <c r="M26" s="15"/>
    </row>
    <row r="27" ht="60" customHeight="1" spans="1:13">
      <c r="A27" s="14"/>
      <c r="B27" s="15">
        <v>23</v>
      </c>
      <c r="C27" s="16" t="s">
        <v>78</v>
      </c>
      <c r="D27" s="16"/>
      <c r="E27" s="17">
        <v>9.9866</v>
      </c>
      <c r="F27" s="17">
        <v>9.9866</v>
      </c>
      <c r="G27" s="17">
        <v>0</v>
      </c>
      <c r="H27" s="15">
        <f t="shared" si="1"/>
        <v>9.93358</v>
      </c>
      <c r="I27" s="39">
        <f t="shared" si="0"/>
        <v>-0.0530200000000001</v>
      </c>
      <c r="J27" s="15">
        <f>0.9986+5.988</f>
        <v>6.9866</v>
      </c>
      <c r="K27" s="40"/>
      <c r="L27" s="15">
        <v>2.94698</v>
      </c>
      <c r="M27" s="15"/>
    </row>
    <row r="28" ht="60" customHeight="1" spans="1:13">
      <c r="A28" s="14"/>
      <c r="B28" s="15">
        <v>24</v>
      </c>
      <c r="C28" s="16" t="s">
        <v>79</v>
      </c>
      <c r="D28" s="16"/>
      <c r="E28" s="17">
        <v>26.315</v>
      </c>
      <c r="F28" s="17">
        <v>26.315</v>
      </c>
      <c r="G28" s="17">
        <v>0</v>
      </c>
      <c r="H28" s="15">
        <f t="shared" si="1"/>
        <v>26.315</v>
      </c>
      <c r="I28" s="39">
        <f t="shared" si="0"/>
        <v>0</v>
      </c>
      <c r="J28" s="15">
        <v>26.315</v>
      </c>
      <c r="K28" s="40"/>
      <c r="L28" s="15"/>
      <c r="M28" s="15"/>
    </row>
    <row r="29" ht="60" customHeight="1" spans="1:13">
      <c r="A29" s="14" t="s">
        <v>80</v>
      </c>
      <c r="B29" s="15">
        <v>25</v>
      </c>
      <c r="C29" s="16" t="s">
        <v>81</v>
      </c>
      <c r="D29" s="16"/>
      <c r="E29" s="17">
        <v>19.2</v>
      </c>
      <c r="F29" s="17">
        <v>19.2</v>
      </c>
      <c r="G29" s="17">
        <v>0</v>
      </c>
      <c r="H29" s="15">
        <f t="shared" si="1"/>
        <v>13.178</v>
      </c>
      <c r="I29" s="39">
        <f t="shared" si="0"/>
        <v>-6.022</v>
      </c>
      <c r="J29" s="15"/>
      <c r="K29" s="15">
        <v>13.178</v>
      </c>
      <c r="M29" s="15"/>
    </row>
    <row r="30" ht="60" customHeight="1" spans="1:13">
      <c r="A30" s="14"/>
      <c r="B30" s="15">
        <v>26</v>
      </c>
      <c r="C30" s="23" t="s">
        <v>82</v>
      </c>
      <c r="D30" s="23"/>
      <c r="E30" s="17">
        <v>730</v>
      </c>
      <c r="F30" s="17">
        <v>730</v>
      </c>
      <c r="G30" s="17">
        <v>0</v>
      </c>
      <c r="H30" s="15">
        <f t="shared" si="1"/>
        <v>726.1578</v>
      </c>
      <c r="I30" s="39">
        <f t="shared" si="0"/>
        <v>-3.84220000000005</v>
      </c>
      <c r="J30" s="15"/>
      <c r="K30" s="15">
        <f>430+296.1578</f>
        <v>726.1578</v>
      </c>
      <c r="L30" s="15"/>
      <c r="M30" s="15"/>
    </row>
    <row r="31" ht="60" customHeight="1" spans="1:13">
      <c r="A31" s="14"/>
      <c r="B31" s="15">
        <v>27</v>
      </c>
      <c r="C31" s="23" t="s">
        <v>83</v>
      </c>
      <c r="D31" s="23"/>
      <c r="E31" s="17">
        <v>300</v>
      </c>
      <c r="F31" s="17">
        <v>300</v>
      </c>
      <c r="G31" s="17">
        <v>0</v>
      </c>
      <c r="H31" s="15">
        <f t="shared" si="1"/>
        <v>343.6727</v>
      </c>
      <c r="I31" s="39">
        <f t="shared" si="0"/>
        <v>43.6727</v>
      </c>
      <c r="J31" s="15"/>
      <c r="K31" s="15">
        <v>150.6951</v>
      </c>
      <c r="L31" s="15">
        <v>137.7385</v>
      </c>
      <c r="M31" s="15">
        <v>55.2391</v>
      </c>
    </row>
    <row r="32" ht="60" customHeight="1" spans="1:13">
      <c r="A32" s="14"/>
      <c r="B32" s="15">
        <v>28</v>
      </c>
      <c r="C32" s="16" t="s">
        <v>84</v>
      </c>
      <c r="D32" s="16"/>
      <c r="E32" s="17">
        <v>1040</v>
      </c>
      <c r="F32" s="17">
        <v>1040</v>
      </c>
      <c r="G32" s="17">
        <v>0</v>
      </c>
      <c r="H32" s="15">
        <f t="shared" si="1"/>
        <v>839.0825</v>
      </c>
      <c r="I32" s="39">
        <f t="shared" si="0"/>
        <v>-200.9175</v>
      </c>
      <c r="J32" s="15"/>
      <c r="K32" s="40"/>
      <c r="L32" s="15">
        <f>600+239.0825</f>
        <v>839.0825</v>
      </c>
      <c r="M32" s="15"/>
    </row>
    <row r="33" ht="60" customHeight="1" spans="1:13">
      <c r="A33" s="14"/>
      <c r="B33" s="15">
        <v>29</v>
      </c>
      <c r="C33" s="23" t="s">
        <v>85</v>
      </c>
      <c r="D33" s="23"/>
      <c r="E33" s="17">
        <v>10</v>
      </c>
      <c r="F33" s="17">
        <v>10</v>
      </c>
      <c r="G33" s="15">
        <v>0</v>
      </c>
      <c r="H33" s="15">
        <f t="shared" si="1"/>
        <v>2.4</v>
      </c>
      <c r="I33" s="39">
        <f t="shared" si="0"/>
        <v>-7.6</v>
      </c>
      <c r="J33" s="15"/>
      <c r="K33" s="15">
        <v>0.6391</v>
      </c>
      <c r="L33" s="15"/>
      <c r="M33" s="15">
        <v>1.7609</v>
      </c>
    </row>
    <row r="34" ht="60" customHeight="1" spans="1:13">
      <c r="A34" s="14"/>
      <c r="B34" s="15">
        <v>30</v>
      </c>
      <c r="C34" s="16" t="s">
        <v>86</v>
      </c>
      <c r="D34" s="16"/>
      <c r="E34" s="17">
        <v>5</v>
      </c>
      <c r="F34" s="17">
        <v>5</v>
      </c>
      <c r="G34" s="15">
        <v>0</v>
      </c>
      <c r="H34" s="15">
        <f t="shared" si="1"/>
        <v>0</v>
      </c>
      <c r="I34" s="39">
        <f t="shared" si="0"/>
        <v>-5</v>
      </c>
      <c r="J34" s="15"/>
      <c r="K34" s="40"/>
      <c r="L34" s="15"/>
      <c r="M34" s="15"/>
    </row>
    <row r="35" ht="60" customHeight="1" spans="1:13">
      <c r="A35" s="14"/>
      <c r="B35" s="15">
        <v>31</v>
      </c>
      <c r="C35" s="24" t="s">
        <v>87</v>
      </c>
      <c r="D35" s="25"/>
      <c r="E35" s="17">
        <v>42.3</v>
      </c>
      <c r="F35" s="17">
        <v>42.3</v>
      </c>
      <c r="G35" s="15">
        <v>0</v>
      </c>
      <c r="H35" s="15">
        <f t="shared" si="1"/>
        <v>0</v>
      </c>
      <c r="I35" s="39">
        <f t="shared" si="0"/>
        <v>-42.3</v>
      </c>
      <c r="J35" s="15"/>
      <c r="K35" s="40"/>
      <c r="L35" s="15"/>
      <c r="M35" s="15"/>
    </row>
    <row r="36" ht="60" customHeight="1" spans="1:13">
      <c r="A36" s="14"/>
      <c r="B36" s="15">
        <v>32</v>
      </c>
      <c r="C36" s="23" t="s">
        <v>88</v>
      </c>
      <c r="D36" s="23"/>
      <c r="E36" s="17">
        <v>18</v>
      </c>
      <c r="F36" s="17">
        <v>18</v>
      </c>
      <c r="G36" s="15">
        <v>0</v>
      </c>
      <c r="H36" s="15">
        <f t="shared" si="1"/>
        <v>0</v>
      </c>
      <c r="I36" s="39">
        <f t="shared" si="0"/>
        <v>-18</v>
      </c>
      <c r="J36" s="15"/>
      <c r="K36" s="40"/>
      <c r="L36" s="15"/>
      <c r="M36" s="15"/>
    </row>
    <row r="37" ht="60" customHeight="1" spans="1:13">
      <c r="A37" s="26" t="s">
        <v>89</v>
      </c>
      <c r="B37" s="15">
        <v>33</v>
      </c>
      <c r="C37" s="16" t="s">
        <v>90</v>
      </c>
      <c r="D37" s="16"/>
      <c r="E37" s="17">
        <v>40</v>
      </c>
      <c r="F37" s="17">
        <v>40</v>
      </c>
      <c r="G37" s="15">
        <v>0</v>
      </c>
      <c r="H37" s="15">
        <f t="shared" si="1"/>
        <v>33.6</v>
      </c>
      <c r="I37" s="39">
        <f t="shared" si="0"/>
        <v>-6.4</v>
      </c>
      <c r="J37" s="15">
        <v>8.5</v>
      </c>
      <c r="K37" s="40"/>
      <c r="L37" s="15">
        <v>25.1</v>
      </c>
      <c r="M37" s="15"/>
    </row>
    <row r="38" ht="60" customHeight="1" spans="1:13">
      <c r="A38" s="27"/>
      <c r="B38" s="15">
        <v>34</v>
      </c>
      <c r="C38" s="16" t="s">
        <v>91</v>
      </c>
      <c r="D38" s="16"/>
      <c r="E38" s="17">
        <v>416.75</v>
      </c>
      <c r="F38" s="17">
        <v>416.75</v>
      </c>
      <c r="G38" s="15">
        <v>0</v>
      </c>
      <c r="H38" s="15">
        <f t="shared" si="1"/>
        <v>417.25</v>
      </c>
      <c r="I38" s="39">
        <f t="shared" si="0"/>
        <v>0.5</v>
      </c>
      <c r="J38" s="15">
        <v>186.75</v>
      </c>
      <c r="K38" s="40"/>
      <c r="L38" s="15">
        <f>230+0.5</f>
        <v>230.5</v>
      </c>
      <c r="M38" s="15"/>
    </row>
    <row r="39" ht="60" customHeight="1" spans="1:13">
      <c r="A39" s="27"/>
      <c r="B39" s="15">
        <v>35</v>
      </c>
      <c r="C39" s="23" t="s">
        <v>92</v>
      </c>
      <c r="D39" s="23"/>
      <c r="E39" s="17">
        <v>150</v>
      </c>
      <c r="F39" s="17">
        <v>150</v>
      </c>
      <c r="G39" s="15">
        <v>0</v>
      </c>
      <c r="H39" s="15">
        <f t="shared" si="1"/>
        <v>150</v>
      </c>
      <c r="I39" s="39">
        <f t="shared" si="0"/>
        <v>0</v>
      </c>
      <c r="J39" s="15"/>
      <c r="K39" s="40"/>
      <c r="L39" s="15">
        <v>150</v>
      </c>
      <c r="M39" s="15"/>
    </row>
    <row r="40" ht="60" customHeight="1" spans="1:13">
      <c r="A40" s="27"/>
      <c r="B40" s="15">
        <v>36</v>
      </c>
      <c r="C40" s="28" t="s">
        <v>93</v>
      </c>
      <c r="D40" s="29"/>
      <c r="E40" s="17">
        <v>567.0961</v>
      </c>
      <c r="F40" s="17">
        <v>567.0961</v>
      </c>
      <c r="G40" s="15">
        <v>0</v>
      </c>
      <c r="H40" s="15">
        <f t="shared" si="1"/>
        <v>310</v>
      </c>
      <c r="I40" s="39">
        <f t="shared" si="0"/>
        <v>-257.0961</v>
      </c>
      <c r="J40" s="15"/>
      <c r="K40" s="40"/>
      <c r="L40" s="15">
        <f>250+60</f>
        <v>310</v>
      </c>
      <c r="M40" s="15"/>
    </row>
    <row r="41" ht="60" customHeight="1" spans="1:13">
      <c r="A41" s="27"/>
      <c r="B41" s="15">
        <v>37</v>
      </c>
      <c r="C41" s="23" t="s">
        <v>94</v>
      </c>
      <c r="D41" s="23"/>
      <c r="E41" s="17">
        <v>341</v>
      </c>
      <c r="F41" s="17">
        <v>341</v>
      </c>
      <c r="G41" s="15">
        <v>0</v>
      </c>
      <c r="H41" s="15">
        <f t="shared" si="1"/>
        <v>341</v>
      </c>
      <c r="I41" s="39">
        <f t="shared" si="0"/>
        <v>0</v>
      </c>
      <c r="J41" s="15">
        <v>141</v>
      </c>
      <c r="K41" s="40"/>
      <c r="L41" s="15">
        <v>200</v>
      </c>
      <c r="M41" s="41"/>
    </row>
    <row r="42" ht="60" customHeight="1" spans="1:13">
      <c r="A42" s="27"/>
      <c r="B42" s="15">
        <v>38</v>
      </c>
      <c r="C42" s="23" t="s">
        <v>95</v>
      </c>
      <c r="D42" s="23"/>
      <c r="E42" s="17">
        <v>16</v>
      </c>
      <c r="F42" s="17">
        <v>16</v>
      </c>
      <c r="G42" s="17">
        <v>0</v>
      </c>
      <c r="H42" s="15">
        <f t="shared" si="1"/>
        <v>15.629</v>
      </c>
      <c r="I42" s="39">
        <f t="shared" si="0"/>
        <v>-0.371</v>
      </c>
      <c r="J42" s="15"/>
      <c r="K42" s="40"/>
      <c r="L42" s="15">
        <v>15.629</v>
      </c>
      <c r="M42" s="15"/>
    </row>
    <row r="43" ht="60" customHeight="1" spans="1:13">
      <c r="A43" s="30"/>
      <c r="B43" s="15">
        <v>39</v>
      </c>
      <c r="C43" s="23" t="s">
        <v>96</v>
      </c>
      <c r="D43" s="23"/>
      <c r="E43" s="17">
        <v>16.05</v>
      </c>
      <c r="F43" s="17">
        <v>16.05</v>
      </c>
      <c r="G43" s="17">
        <v>0</v>
      </c>
      <c r="H43" s="15">
        <f t="shared" si="1"/>
        <v>16.05</v>
      </c>
      <c r="I43" s="39">
        <f t="shared" si="0"/>
        <v>0</v>
      </c>
      <c r="J43" s="15"/>
      <c r="K43" s="40"/>
      <c r="L43" s="15">
        <v>16.05</v>
      </c>
      <c r="M43" s="15"/>
    </row>
    <row r="44" ht="60" customHeight="1" spans="1:13">
      <c r="A44" s="14" t="s">
        <v>97</v>
      </c>
      <c r="B44" s="15">
        <v>40</v>
      </c>
      <c r="C44" s="23" t="s">
        <v>98</v>
      </c>
      <c r="D44" s="23"/>
      <c r="E44" s="17">
        <v>200</v>
      </c>
      <c r="F44" s="17">
        <v>200</v>
      </c>
      <c r="G44" s="17">
        <v>0</v>
      </c>
      <c r="H44" s="15">
        <f t="shared" si="1"/>
        <v>200</v>
      </c>
      <c r="I44" s="39">
        <f t="shared" si="0"/>
        <v>0</v>
      </c>
      <c r="J44" s="52"/>
      <c r="K44" s="15">
        <v>200</v>
      </c>
      <c r="L44" s="15"/>
      <c r="M44" s="15"/>
    </row>
    <row r="45" ht="60" customHeight="1" spans="1:13">
      <c r="A45" s="15" t="s">
        <v>99</v>
      </c>
      <c r="B45" s="15">
        <v>41</v>
      </c>
      <c r="C45" s="24" t="s">
        <v>100</v>
      </c>
      <c r="D45" s="25"/>
      <c r="E45" s="17">
        <v>1032</v>
      </c>
      <c r="F45" s="17">
        <v>1032</v>
      </c>
      <c r="G45" s="17">
        <v>0</v>
      </c>
      <c r="H45" s="15">
        <f t="shared" si="1"/>
        <v>1032</v>
      </c>
      <c r="I45" s="39">
        <f t="shared" si="0"/>
        <v>0</v>
      </c>
      <c r="J45" s="52"/>
      <c r="K45" s="53"/>
      <c r="L45" s="54"/>
      <c r="M45" s="15">
        <v>1032</v>
      </c>
    </row>
    <row r="46" ht="60" customHeight="1" spans="1:13">
      <c r="A46" s="15" t="s">
        <v>101</v>
      </c>
      <c r="B46" s="15">
        <v>42</v>
      </c>
      <c r="C46" s="24" t="s">
        <v>102</v>
      </c>
      <c r="D46" s="25"/>
      <c r="E46" s="17">
        <v>1208</v>
      </c>
      <c r="F46" s="17">
        <v>1208</v>
      </c>
      <c r="G46" s="17">
        <v>0</v>
      </c>
      <c r="H46" s="15">
        <f t="shared" si="1"/>
        <v>1208</v>
      </c>
      <c r="I46" s="39">
        <f t="shared" si="0"/>
        <v>0</v>
      </c>
      <c r="J46" s="15"/>
      <c r="K46" s="40"/>
      <c r="L46" s="15"/>
      <c r="M46" s="15">
        <v>1208</v>
      </c>
    </row>
    <row r="47" ht="60" customHeight="1" spans="1:13">
      <c r="A47" s="31" t="s">
        <v>39</v>
      </c>
      <c r="B47" s="32"/>
      <c r="C47" s="32"/>
      <c r="D47" s="33"/>
      <c r="E47" s="34">
        <f>SUM(E5:E46)</f>
        <v>13205.808013</v>
      </c>
      <c r="F47" s="35">
        <f>SUM(F5:F46)</f>
        <v>9114.000013</v>
      </c>
      <c r="G47" s="36">
        <f>SUM(G5:G46)</f>
        <v>4091.808</v>
      </c>
      <c r="H47" s="37">
        <f>J47+K47+L47+M47</f>
        <v>9114</v>
      </c>
      <c r="I47" s="39"/>
      <c r="J47" s="35">
        <f>SUM(J5:J46)</f>
        <v>1670</v>
      </c>
      <c r="K47" s="35">
        <f>SUM(K5:K46)</f>
        <v>1157</v>
      </c>
      <c r="L47" s="35">
        <f>SUM(L5:L46)</f>
        <v>3272</v>
      </c>
      <c r="M47" s="37">
        <f>M13+M31+M33+M45+M46</f>
        <v>3015</v>
      </c>
    </row>
  </sheetData>
  <autoFilter ref="A4:M47">
    <extLst/>
  </autoFilter>
  <mergeCells count="61">
    <mergeCell ref="A1:M1"/>
    <mergeCell ref="A2:D2"/>
    <mergeCell ref="E3:M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A47:D47"/>
    <mergeCell ref="A3:A4"/>
    <mergeCell ref="A5:A8"/>
    <mergeCell ref="A9:A10"/>
    <mergeCell ref="A11:A13"/>
    <mergeCell ref="A15:A18"/>
    <mergeCell ref="A20:A25"/>
    <mergeCell ref="A26:A28"/>
    <mergeCell ref="A29:A36"/>
    <mergeCell ref="A37:A43"/>
    <mergeCell ref="B3:B4"/>
    <mergeCell ref="H20:H24"/>
    <mergeCell ref="J20:J24"/>
    <mergeCell ref="L7:L8"/>
    <mergeCell ref="L20:L24"/>
    <mergeCell ref="C3:D4"/>
  </mergeCells>
  <pageMargins left="0.751388888888889" right="0.751388888888889" top="1" bottom="1" header="0.5" footer="0.5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总体情况</vt:lpstr>
      <vt:lpstr>明细情况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Faith</cp:lastModifiedBy>
  <dcterms:created xsi:type="dcterms:W3CDTF">2022-05-23T16:48:00Z</dcterms:created>
  <dcterms:modified xsi:type="dcterms:W3CDTF">2023-01-03T10:59:18Z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44FA1E6C789C5715DE503D637FCD0186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