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拨付情况" sheetId="1" r:id="rId1"/>
  </sheets>
  <definedNames>
    <definedName name="_xlnm._FilterDatabase" localSheetId="0" hidden="1">拨付情况!$A$1:$K$47</definedName>
  </definedNames>
  <calcPr calcId="144525"/>
</workbook>
</file>

<file path=xl/sharedStrings.xml><?xml version="1.0" encoding="utf-8"?>
<sst xmlns="http://schemas.openxmlformats.org/spreadsheetml/2006/main" count="113" uniqueCount="111">
  <si>
    <t>2020年梁子湖区扶贫项目资金拨付情况表</t>
  </si>
  <si>
    <t>填报时间：  2020年11月25日                                                                               单位：万元</t>
  </si>
  <si>
    <t>项目执行单位</t>
  </si>
  <si>
    <t>序号</t>
  </si>
  <si>
    <t>项目名称</t>
  </si>
  <si>
    <t>整合资金安排</t>
  </si>
  <si>
    <t>拨付合计</t>
  </si>
  <si>
    <t>结余</t>
  </si>
  <si>
    <t>拨付占比</t>
  </si>
  <si>
    <t>项目说明</t>
  </si>
  <si>
    <t>合计</t>
  </si>
  <si>
    <t>扶贫专项资金</t>
  </si>
  <si>
    <t>其他整合资金</t>
  </si>
  <si>
    <t>区人社局</t>
  </si>
  <si>
    <t>城乡居民基本养老保险补助</t>
  </si>
  <si>
    <t>我区截至目前建档立卡贫困人口共有24991名，去掉其中不符合参保条件的：16周岁以下人员约4154人、60周岁及以上人员约6288人、16周岁及以上在校学生及参加城镇职工养老保险人员约349人（参照2019年数据）、合乎参保条件的约14200人，按照年人均100元补助标准计算预测需要142万元。</t>
  </si>
  <si>
    <t>村湾生态文明公益岗补助</t>
  </si>
  <si>
    <t>生态文明公益岗补助第一批158人，第二批67人，准备开发第三批45人（共计270人），按照每人每月930元标准，一年合计约300万元。</t>
  </si>
  <si>
    <t>精准扶贫技能培训300人</t>
  </si>
  <si>
    <t>精准扶贫技能培训生活和交通补贴300人，按照每人350元标准，计10.5万元；精准扶贫创业培训生活和交通补400人，按照每人600元标准，计24万元。合计34.5万元。精准扶贫技能培训补贴300人，按照每人200元补贴标准，合计6万元。两项总计40.5万元。</t>
  </si>
  <si>
    <t>村级生态文明（卫生防疫）公益性岗位</t>
  </si>
  <si>
    <r>
      <rPr>
        <sz val="11"/>
        <color rgb="FF000000"/>
        <rFont val="方正仿宋_GBK"/>
        <charset val="134"/>
      </rPr>
      <t>在全区农村 新开发87个(每村1个)生态文明(卫生防疫)公益岗，按照每人每月930元标准，一 年合计约97万元。
[文件依据:关于印发《鄂州市2020年就业扶贫工作方案》 的通知(鄂州人社发 (2020) 5号) ]</t>
    </r>
    <r>
      <rPr>
        <sz val="11"/>
        <color rgb="FFFF0000"/>
        <rFont val="方正仿宋_GBK"/>
        <charset val="134"/>
      </rPr>
      <t>（有828元退款，退到回收资金）</t>
    </r>
  </si>
  <si>
    <t>建档立卡贫困劳动力外出务工一次性交通补贴和一次性生活补贴</t>
  </si>
  <si>
    <r>
      <rPr>
        <sz val="11"/>
        <color rgb="FF000000"/>
        <rFont val="方正仿宋_GBK"/>
        <charset val="134"/>
      </rPr>
      <t>1、建档立卡贫困劳动力外出务工一次性交通补贴省内市外1000人，按照每人不超过300元标准， 计30万元; 省外500人，按照每人不超过500元标准， 计25万元;合计55万元。
2、建档立卡贫困劳动力外出务工一次性生活补助1500人(省内市外1000人、省外500人)，按照每人200元补贴标准，合计30万元。
3、两项总计85万元。
[文件依据:关于印发《鄂州市2020年就业扶贫工作方案》的通知(鄂州人社发(2020) 5号) ]</t>
    </r>
    <r>
      <rPr>
        <sz val="11"/>
        <color rgb="FFFF0000"/>
        <rFont val="方正仿宋_GBK"/>
        <charset val="134"/>
      </rPr>
      <t>（有500元退款退到回收资金）</t>
    </r>
  </si>
  <si>
    <t>梁子湖区农业农村局</t>
  </si>
  <si>
    <t>贫困户自来水户户通补贴</t>
  </si>
  <si>
    <t>全区涉及37个村，2421户贫困户，按照600元/户标准补助，合计145.26万元。</t>
  </si>
  <si>
    <t>新型农业经营主体参与农业产业扶贫补助项目</t>
  </si>
  <si>
    <t>1.新型农业经营主体帮扶贫困户就业，季节性务工达到2000元以上的，每带动1个贫困户奖补500元。
2. 新型农业经营主体帮扶贫困户就业，签订劳务合同长期务工（6个月以上）且发放工资不低于我市最低工资标准的，每带动一个贫困户奖补3000元。
3.帮扶贫困户的新型农业经营主体必须有对贫困户帮扶的佐证材料（包括：用工合同、出工记录、工资表、工资发放银行凭据等），每个新型农业经营主体带动贫困户最高奖补不超过5万元。</t>
  </si>
  <si>
    <t>农业产业扶贫技术指导补助项目</t>
  </si>
  <si>
    <t>对贫困户农业产业进行跟踪服务、技术指导的农技员，每指导3至5户补助1000元；指导6至9户补助2000元；指导10户及以上补助3000元。</t>
  </si>
  <si>
    <t>农业产业扶贫到户补助项目</t>
  </si>
  <si>
    <t>每个贫困户最高奖补累计不超过3万元。</t>
  </si>
  <si>
    <t>区医保局</t>
  </si>
  <si>
    <t>补充医疗保险（建档立卡精准扶贫户）</t>
  </si>
  <si>
    <t>全区建档立卡精准扶贫对象共计24991人，补充医疗保险320元/人、年，合计799.712万元。</t>
  </si>
  <si>
    <t>基本医疗保险（建档立卡精准扶贫对象个人部分）</t>
  </si>
  <si>
    <t>全区建档立卡精准扶贫对象共计24991人，其中“五类人群”5953人，“五类人群”按250元/人、年缴纳医疗保险个人部分，其它建档立卡精准扶贫对象19038人，按差额标准补助，按200元/人、年缴纳医疗保险个人部分，全部由政府支助，合计529.585万元。</t>
  </si>
  <si>
    <t>区金融办、区农商银行</t>
  </si>
  <si>
    <t>金融扶
贫奖励
资金</t>
  </si>
  <si>
    <t>落实贴息奖补</t>
  </si>
  <si>
    <t>2019年发放扶贫贷款491笔，合计金额2373万元，根据鄂州银【2018】37号文件执行。</t>
  </si>
  <si>
    <t>专项费用补贴</t>
  </si>
  <si>
    <t>精准扶贫小额信贷奖励</t>
  </si>
  <si>
    <t>根据往年贷款投放测算，预计2020年发放小额扶贫信贷700笔，根据发放小额扶贫信贷的笔数对信贷员进行奖励。</t>
  </si>
  <si>
    <t>扶贫小额信贷贴息</t>
  </si>
  <si>
    <t>从2019年11月27日至2020年12月31日，扶贫小额信贷到期贷款921笔，金额4427.7万元，预计贴息304.4万元。</t>
  </si>
  <si>
    <t>疫情期间扶贫小额信贷延期贴息</t>
  </si>
  <si>
    <t>《省防控指挥部印发&lt;关于克服疫情影响决战决胜脱贫攻坚的若干政策措施&gt;的通知》中的规定。</t>
  </si>
  <si>
    <t>区金融办、区人寿公司</t>
  </si>
  <si>
    <t>小额人身保险</t>
  </si>
  <si>
    <t>扶贫人口24991人，每人30元</t>
  </si>
  <si>
    <t>区卫健局</t>
  </si>
  <si>
    <t>基层医疗服务能力建设</t>
  </si>
  <si>
    <t>涂家垴镇公友卫生院门诊综合楼（200万）。</t>
  </si>
  <si>
    <t>村医培养</t>
  </si>
  <si>
    <t>扶贫专项资金拨付</t>
  </si>
  <si>
    <t>健康服务（健康扶贫工程）</t>
  </si>
  <si>
    <t>全区建档立卡贫困人口24991人，完成70％的人口，每人90元，合计157.4433万元.</t>
  </si>
  <si>
    <t>村卫生室建设</t>
  </si>
  <si>
    <t>太和镇上洪村</t>
  </si>
  <si>
    <t>区教育局</t>
  </si>
  <si>
    <t>高中助学金</t>
  </si>
  <si>
    <t>扶贫专项资金拨付15.416万元，专款拨付16.984万元。</t>
  </si>
  <si>
    <t>高中免学费</t>
  </si>
  <si>
    <t>专款拨付19.08万元。</t>
  </si>
  <si>
    <t>义务教育“一补”资金</t>
  </si>
  <si>
    <t>扶贫专项资金拨付109.83125万元，专款拨付22.9875万元。</t>
  </si>
  <si>
    <t>学前教育资助资金</t>
  </si>
  <si>
    <t>扶贫专项资金拨付9.165万元，专款拨付20.685万元。</t>
  </si>
  <si>
    <t>校车补助资金</t>
  </si>
  <si>
    <t>梁子湖区建档立卡等乘坐专营校车的贫困家庭学生</t>
  </si>
  <si>
    <t>农村寄宿制学校食堂改薄工程</t>
  </si>
  <si>
    <t>按《市教育局关于进一步加强农村义务教育薄弱学校和两类学校建设的通知》（鄂教财{2019}7号）和脱贫攻坚“义务教育有保障”的需求，改扩建畈雄中学食堂400平方米，投入90万元；改扩建金海希望小学食堂300平方米，投入35万元；改扩建沼山中学食堂300平方米，投入30万元；改扩建莲花学校食堂420平方米，投入100万元；总资金255万元。</t>
  </si>
  <si>
    <t>团区委</t>
  </si>
  <si>
    <t>梁子湖区关心关爱贫困留守儿童购买社会服务项目</t>
  </si>
  <si>
    <t>通过购买社会服务开展关心关爱贫困儿童活动，更新掌握贫困留守儿童信息，组织开展群体性关爱，并通过专业化社工对贫困留守儿童进行个案服务</t>
  </si>
  <si>
    <t>区妇联</t>
  </si>
  <si>
    <t>关爱贫困留守妇女</t>
  </si>
  <si>
    <t>（一）购买专业社工团队服务10万元；
（二）为贫困留守妇女购买健康体检5万元;
(三）巾帼脱贫示范基地5万元。</t>
  </si>
  <si>
    <t>区民政局</t>
  </si>
  <si>
    <t>困难留守老人关爱</t>
  </si>
  <si>
    <t>通过入户探访，及时更新留守老人数据，完善困难留守老人台账；开展生活关怀、精神关怀等服务活动，促进老人身心健康，促进全区爱老孝老氛围。</t>
  </si>
  <si>
    <t>社会救助资金（农村低保、特困供养、临时救助）</t>
  </si>
  <si>
    <t>保障全区困难对象</t>
  </si>
  <si>
    <t>贫困残疾人的关爱服务</t>
  </si>
  <si>
    <t>用于对全区贫困残疾人关爱项目以及购买服务等。</t>
  </si>
  <si>
    <t>区扶贫办</t>
  </si>
  <si>
    <t>雨露计划</t>
  </si>
  <si>
    <t>5000元/人/年</t>
  </si>
  <si>
    <t>防贫保</t>
  </si>
  <si>
    <t>科学建立防贫机制，确保不新增贫困人口</t>
  </si>
  <si>
    <t>一般贫困户留守老人、留守儿童生活物资救助</t>
  </si>
  <si>
    <t>按照鄂州市新型冠状病毒感染的肺炎防控指挥部《关于做好新冠肺炎疫情期间特殊困难群体帮扶和养老机构等特殊场所管理工作的通知》(鄂州防指发[2020]35号)文件精神，我办将对一般贫困户中留守老人、留守儿童给予生活物质救助，其中一般贫困户中有留守老人73人、留守儿童95人， 每人300元，共需资金5.04万元。</t>
  </si>
  <si>
    <t>区发改经信局</t>
  </si>
  <si>
    <t>梁子湖区村级光伏扶贫电站运维费用</t>
  </si>
  <si>
    <t>合同一年一签，预计运维费用33万元</t>
  </si>
  <si>
    <t>梁子湖区村级光伏扶贫电站保险费用</t>
  </si>
  <si>
    <t>合同一年一签，预计运保险用13万元</t>
  </si>
  <si>
    <t>光伏扶贫</t>
  </si>
  <si>
    <t>村级电站欠款32.95万元，其中太和农科村欠款5万元，东沟伯岩村欠款9.45万元，涂镇官塘村欠款5万元，涂镇庙塘村欠款3万元，涂镇王桥村欠款1.05万元。</t>
  </si>
  <si>
    <t>电商扶贫</t>
  </si>
  <si>
    <t>实施电子商务进农村项目，区政府建1个电商中心，安排扶贫资金150万元。</t>
  </si>
  <si>
    <t>区住建局</t>
  </si>
  <si>
    <t>农村危房改造</t>
  </si>
  <si>
    <t>对全区边缘户及低收入贫困家庭进行危房改造</t>
  </si>
  <si>
    <t>涂家垴镇</t>
  </si>
  <si>
    <t>深度贫困村</t>
  </si>
  <si>
    <t>官田村</t>
  </si>
  <si>
    <t>各镇（新区）</t>
  </si>
  <si>
    <t>重点村提升工程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</si>
</sst>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黑体"/>
      <charset val="134"/>
    </font>
    <font>
      <sz val="11"/>
      <name val="宋体"/>
      <charset val="134"/>
      <scheme val="minor"/>
    </font>
    <font>
      <sz val="11"/>
      <color theme="1"/>
      <name val="黑体"/>
      <charset val="134"/>
    </font>
    <font>
      <sz val="24"/>
      <color theme="1"/>
      <name val="方正大标宋简体"/>
      <charset val="134"/>
    </font>
    <font>
      <sz val="11"/>
      <color indexed="8"/>
      <name val="方正仿宋_GBK"/>
      <charset val="134"/>
    </font>
    <font>
      <sz val="11"/>
      <color theme="1"/>
      <name val="方正仿宋_GBK"/>
      <charset val="134"/>
    </font>
    <font>
      <sz val="12"/>
      <name val="方正仿宋_GBK"/>
      <charset val="134"/>
    </font>
    <font>
      <sz val="10"/>
      <color indexed="8"/>
      <name val="方正仿宋_GBK"/>
      <charset val="134"/>
    </font>
    <font>
      <sz val="10"/>
      <name val="方正仿宋_GBK"/>
      <charset val="134"/>
    </font>
    <font>
      <sz val="11"/>
      <name val="方正仿宋_GBK"/>
      <charset val="134"/>
    </font>
    <font>
      <b/>
      <sz val="11"/>
      <color theme="1"/>
      <name val="黑体"/>
      <charset val="134"/>
    </font>
    <font>
      <sz val="11"/>
      <color indexed="8"/>
      <name val="黑体"/>
      <charset val="134"/>
    </font>
    <font>
      <b/>
      <sz val="11"/>
      <color theme="1"/>
      <name val="宋体"/>
      <charset val="134"/>
      <scheme val="minor"/>
    </font>
    <font>
      <sz val="11"/>
      <color rgb="FF000000"/>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F0000"/>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1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18" fillId="9" borderId="0" applyNumberFormat="0" applyBorder="0" applyAlignment="0" applyProtection="0">
      <alignment vertical="center"/>
    </xf>
    <xf numFmtId="0" fontId="21" fillId="0" borderId="15" applyNumberFormat="0" applyFill="0" applyAlignment="0" applyProtection="0">
      <alignment vertical="center"/>
    </xf>
    <xf numFmtId="0" fontId="18" fillId="10" borderId="0" applyNumberFormat="0" applyBorder="0" applyAlignment="0" applyProtection="0">
      <alignment vertical="center"/>
    </xf>
    <xf numFmtId="0" fontId="27" fillId="11" borderId="16" applyNumberFormat="0" applyAlignment="0" applyProtection="0">
      <alignment vertical="center"/>
    </xf>
    <xf numFmtId="0" fontId="28" fillId="11" borderId="12" applyNumberFormat="0" applyAlignment="0" applyProtection="0">
      <alignment vertical="center"/>
    </xf>
    <xf numFmtId="0" fontId="29" fillId="12" borderId="1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53">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5" fillId="0" borderId="4"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8" xfId="0" applyNumberFormat="1" applyFont="1" applyFill="1" applyBorder="1" applyAlignment="1">
      <alignment horizontal="left" vertical="center" wrapText="1"/>
    </xf>
    <xf numFmtId="0" fontId="5" fillId="0" borderId="9" xfId="0" applyNumberFormat="1" applyFont="1" applyFill="1" applyBorder="1" applyAlignment="1">
      <alignment horizontal="left" vertical="center" wrapText="1"/>
    </xf>
    <xf numFmtId="0" fontId="5" fillId="0" borderId="10"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2" xfId="0" applyNumberFormat="1" applyFont="1" applyFill="1" applyBorder="1" applyAlignment="1">
      <alignment horizontal="left" vertical="center" wrapText="1"/>
    </xf>
    <xf numFmtId="0" fontId="5" fillId="0" borderId="11" xfId="0" applyNumberFormat="1" applyFont="1" applyFill="1" applyBorder="1" applyAlignment="1">
      <alignment horizontal="left" vertical="center" wrapText="1"/>
    </xf>
    <xf numFmtId="0" fontId="5" fillId="0" borderId="5"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8" xfId="0" applyNumberFormat="1" applyFont="1" applyFill="1" applyBorder="1" applyAlignment="1">
      <alignment horizontal="left" vertical="center" wrapText="1"/>
    </xf>
    <xf numFmtId="0" fontId="8" fillId="0" borderId="9"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6" fillId="0" borderId="0" xfId="0" applyFont="1" applyAlignment="1">
      <alignment horizontal="left" vertical="center" wrapText="1"/>
    </xf>
    <xf numFmtId="0" fontId="5" fillId="0" borderId="4"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8" xfId="0" applyNumberFormat="1" applyFont="1" applyFill="1" applyBorder="1" applyAlignment="1">
      <alignment horizontal="left" vertical="center" wrapText="1"/>
    </xf>
    <xf numFmtId="0" fontId="10" fillId="0" borderId="9"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2" fillId="0" borderId="1" xfId="0" applyNumberFormat="1" applyFont="1" applyFill="1" applyBorder="1" applyAlignment="1">
      <alignment horizontal="center" vertical="center" wrapText="1"/>
    </xf>
    <xf numFmtId="0" fontId="13" fillId="0" borderId="0" xfId="0" applyFont="1" applyAlignment="1">
      <alignment horizontal="left" vertical="center" wrapText="1"/>
    </xf>
    <xf numFmtId="10" fontId="5" fillId="0" borderId="1" xfId="0" applyNumberFormat="1" applyFont="1" applyFill="1" applyBorder="1" applyAlignment="1">
      <alignment horizontal="center" vertical="center" wrapText="1"/>
    </xf>
    <xf numFmtId="0" fontId="5" fillId="0" borderId="0" xfId="0" applyFont="1" applyAlignment="1">
      <alignment vertical="center" wrapText="1"/>
    </xf>
    <xf numFmtId="0" fontId="14"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10" fontId="1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tabSelected="1" workbookViewId="0">
      <pane xSplit="1" ySplit="4" topLeftCell="B5" activePane="bottomRight" state="frozen"/>
      <selection/>
      <selection pane="topRight"/>
      <selection pane="bottomLeft"/>
      <selection pane="bottomRight" activeCell="K5" sqref="K5"/>
    </sheetView>
  </sheetViews>
  <sheetFormatPr defaultColWidth="9" defaultRowHeight="13.5"/>
  <cols>
    <col min="1" max="1" width="15.225" style="5" customWidth="1"/>
    <col min="2" max="2" width="5.66666666666667" style="5" customWidth="1"/>
    <col min="3" max="3" width="9" style="5"/>
    <col min="4" max="4" width="14.4416666666667" style="6" customWidth="1"/>
    <col min="5" max="6" width="10.4416666666667" style="5" customWidth="1"/>
    <col min="7" max="7" width="9.775" style="5" customWidth="1"/>
    <col min="8" max="8" width="14" style="5" customWidth="1"/>
    <col min="9" max="10" width="9.775" style="5" customWidth="1"/>
    <col min="11" max="11" width="69.5583333333333" style="7" customWidth="1"/>
    <col min="12" max="12" width="10.3333333333333" style="5"/>
    <col min="13" max="16384" width="9" style="5"/>
  </cols>
  <sheetData>
    <row r="1" ht="30" customHeight="1" spans="1:11">
      <c r="A1" s="8" t="s">
        <v>0</v>
      </c>
      <c r="B1" s="8"/>
      <c r="C1" s="8"/>
      <c r="D1" s="8"/>
      <c r="E1" s="8"/>
      <c r="F1" s="8"/>
      <c r="G1" s="8"/>
      <c r="H1" s="8"/>
      <c r="I1" s="8"/>
      <c r="J1" s="8"/>
      <c r="K1" s="8"/>
    </row>
    <row r="2" ht="22.05" customHeight="1" spans="1:10">
      <c r="A2" s="7" t="s">
        <v>1</v>
      </c>
      <c r="B2" s="7"/>
      <c r="C2" s="7"/>
      <c r="D2" s="7"/>
      <c r="E2" s="7"/>
      <c r="F2" s="7"/>
      <c r="G2" s="7"/>
      <c r="H2" s="7"/>
      <c r="I2" s="7"/>
      <c r="J2" s="7"/>
    </row>
    <row r="3" s="1" customFormat="1" ht="24" customHeight="1" spans="1:11">
      <c r="A3" s="9" t="s">
        <v>2</v>
      </c>
      <c r="B3" s="9" t="s">
        <v>3</v>
      </c>
      <c r="C3" s="10" t="s">
        <v>4</v>
      </c>
      <c r="D3" s="11"/>
      <c r="E3" s="9" t="s">
        <v>5</v>
      </c>
      <c r="F3" s="9"/>
      <c r="G3" s="9"/>
      <c r="H3" s="12" t="s">
        <v>6</v>
      </c>
      <c r="I3" s="12" t="s">
        <v>7</v>
      </c>
      <c r="J3" s="12" t="s">
        <v>8</v>
      </c>
      <c r="K3" s="9" t="s">
        <v>9</v>
      </c>
    </row>
    <row r="4" s="1" customFormat="1" ht="33" customHeight="1" spans="1:11">
      <c r="A4" s="9"/>
      <c r="B4" s="9"/>
      <c r="C4" s="13"/>
      <c r="D4" s="14"/>
      <c r="E4" s="9" t="s">
        <v>10</v>
      </c>
      <c r="F4" s="9" t="s">
        <v>11</v>
      </c>
      <c r="G4" s="9" t="s">
        <v>12</v>
      </c>
      <c r="H4" s="15"/>
      <c r="I4" s="15"/>
      <c r="J4" s="15"/>
      <c r="K4" s="9"/>
    </row>
    <row r="5" s="2" customFormat="1" ht="87" customHeight="1" spans="1:12">
      <c r="A5" s="16" t="s">
        <v>13</v>
      </c>
      <c r="B5" s="17">
        <v>1</v>
      </c>
      <c r="C5" s="18" t="s">
        <v>14</v>
      </c>
      <c r="D5" s="19"/>
      <c r="E5" s="17">
        <v>142</v>
      </c>
      <c r="F5" s="17">
        <v>142</v>
      </c>
      <c r="G5" s="17">
        <v>0</v>
      </c>
      <c r="H5" s="17">
        <v>142</v>
      </c>
      <c r="I5" s="17">
        <f t="shared" ref="I5:I47" si="0">E5-H5</f>
        <v>0</v>
      </c>
      <c r="J5" s="48">
        <f t="shared" ref="J5:J47" si="1">H5/E5</f>
        <v>1</v>
      </c>
      <c r="K5" s="22" t="s">
        <v>15</v>
      </c>
      <c r="L5" s="49"/>
    </row>
    <row r="6" ht="27" spans="1:11">
      <c r="A6" s="20"/>
      <c r="B6" s="17">
        <v>2</v>
      </c>
      <c r="C6" s="18" t="s">
        <v>16</v>
      </c>
      <c r="D6" s="19"/>
      <c r="E6" s="17">
        <v>300</v>
      </c>
      <c r="F6" s="17">
        <v>300</v>
      </c>
      <c r="G6" s="17">
        <v>0</v>
      </c>
      <c r="H6" s="17">
        <f>122.8752+3.5604+20.6172+20.5344+20.2032+20.1204</f>
        <v>207.9108</v>
      </c>
      <c r="I6" s="17">
        <f t="shared" si="0"/>
        <v>92.0892</v>
      </c>
      <c r="J6" s="48">
        <f t="shared" si="1"/>
        <v>0.693036</v>
      </c>
      <c r="K6" s="22" t="s">
        <v>17</v>
      </c>
    </row>
    <row r="7" ht="54" spans="1:11">
      <c r="A7" s="20"/>
      <c r="B7" s="17">
        <v>3</v>
      </c>
      <c r="C7" s="18" t="s">
        <v>18</v>
      </c>
      <c r="D7" s="19"/>
      <c r="E7" s="17">
        <v>40.5</v>
      </c>
      <c r="F7" s="17">
        <v>34.5</v>
      </c>
      <c r="G7" s="17">
        <v>6</v>
      </c>
      <c r="H7" s="17">
        <v>12.27</v>
      </c>
      <c r="I7" s="17">
        <f t="shared" si="0"/>
        <v>28.23</v>
      </c>
      <c r="J7" s="48">
        <f t="shared" si="1"/>
        <v>0.302962962962963</v>
      </c>
      <c r="K7" s="22" t="s">
        <v>19</v>
      </c>
    </row>
    <row r="8" ht="54" spans="1:11">
      <c r="A8" s="20"/>
      <c r="B8" s="17">
        <v>4</v>
      </c>
      <c r="C8" s="18" t="s">
        <v>20</v>
      </c>
      <c r="D8" s="19"/>
      <c r="E8" s="17">
        <v>97</v>
      </c>
      <c r="F8" s="17">
        <v>97</v>
      </c>
      <c r="G8" s="17">
        <v>0</v>
      </c>
      <c r="H8" s="17">
        <f>21.114+5.1336</f>
        <v>26.2476</v>
      </c>
      <c r="I8" s="17">
        <f t="shared" si="0"/>
        <v>70.7524</v>
      </c>
      <c r="J8" s="48">
        <f t="shared" si="1"/>
        <v>0.27059381443299</v>
      </c>
      <c r="K8" s="50" t="s">
        <v>21</v>
      </c>
    </row>
    <row r="9" ht="127.95" customHeight="1" spans="1:11">
      <c r="A9" s="21"/>
      <c r="B9" s="17">
        <v>5</v>
      </c>
      <c r="C9" s="22" t="s">
        <v>22</v>
      </c>
      <c r="D9" s="22"/>
      <c r="E9" s="23">
        <v>85</v>
      </c>
      <c r="F9" s="23">
        <v>85</v>
      </c>
      <c r="G9" s="17">
        <v>0</v>
      </c>
      <c r="H9" s="17">
        <f>68.16+24.34+12.68</f>
        <v>105.18</v>
      </c>
      <c r="I9" s="17">
        <f t="shared" si="0"/>
        <v>-20.18</v>
      </c>
      <c r="J9" s="48">
        <f t="shared" si="1"/>
        <v>1.23741176470588</v>
      </c>
      <c r="K9" s="50" t="s">
        <v>23</v>
      </c>
    </row>
    <row r="10" ht="24" customHeight="1" spans="1:11">
      <c r="A10" s="24" t="s">
        <v>24</v>
      </c>
      <c r="B10" s="17">
        <v>6</v>
      </c>
      <c r="C10" s="18" t="s">
        <v>25</v>
      </c>
      <c r="D10" s="19"/>
      <c r="E10" s="17">
        <v>145.26</v>
      </c>
      <c r="F10" s="17">
        <v>145.26</v>
      </c>
      <c r="G10" s="23">
        <v>0</v>
      </c>
      <c r="H10" s="23">
        <v>121.2</v>
      </c>
      <c r="I10" s="17">
        <f t="shared" si="0"/>
        <v>24.06</v>
      </c>
      <c r="J10" s="48">
        <f t="shared" si="1"/>
        <v>0.834365964477489</v>
      </c>
      <c r="K10" s="22" t="s">
        <v>26</v>
      </c>
    </row>
    <row r="11" ht="120" customHeight="1" spans="1:11">
      <c r="A11" s="24"/>
      <c r="B11" s="17">
        <v>7</v>
      </c>
      <c r="C11" s="18" t="s">
        <v>27</v>
      </c>
      <c r="D11" s="19"/>
      <c r="E11" s="17">
        <v>150</v>
      </c>
      <c r="F11" s="17">
        <v>150</v>
      </c>
      <c r="G11" s="23">
        <v>0</v>
      </c>
      <c r="H11" s="23">
        <v>4.75</v>
      </c>
      <c r="I11" s="17">
        <f t="shared" si="0"/>
        <v>145.25</v>
      </c>
      <c r="J11" s="48">
        <f t="shared" si="1"/>
        <v>0.0316666666666667</v>
      </c>
      <c r="K11" s="22" t="s">
        <v>28</v>
      </c>
    </row>
    <row r="12" ht="31" customHeight="1" spans="1:11">
      <c r="A12" s="24"/>
      <c r="B12" s="17">
        <v>8</v>
      </c>
      <c r="C12" s="18" t="s">
        <v>29</v>
      </c>
      <c r="D12" s="19"/>
      <c r="E12" s="17">
        <v>4.3</v>
      </c>
      <c r="F12" s="17">
        <v>4.3</v>
      </c>
      <c r="G12" s="23">
        <v>0</v>
      </c>
      <c r="H12" s="23">
        <v>3</v>
      </c>
      <c r="I12" s="17">
        <f t="shared" si="0"/>
        <v>1.3</v>
      </c>
      <c r="J12" s="48">
        <f t="shared" si="1"/>
        <v>0.697674418604651</v>
      </c>
      <c r="K12" s="22" t="s">
        <v>30</v>
      </c>
    </row>
    <row r="13" ht="28" customHeight="1" spans="1:11">
      <c r="A13" s="24"/>
      <c r="B13" s="17">
        <v>9</v>
      </c>
      <c r="C13" s="18" t="s">
        <v>31</v>
      </c>
      <c r="D13" s="19"/>
      <c r="E13" s="17">
        <v>600</v>
      </c>
      <c r="F13" s="17">
        <v>600</v>
      </c>
      <c r="G13" s="23">
        <v>0</v>
      </c>
      <c r="H13" s="23">
        <f>9.357+788.1106</f>
        <v>797.4676</v>
      </c>
      <c r="I13" s="17">
        <f t="shared" si="0"/>
        <v>-197.4676</v>
      </c>
      <c r="J13" s="48">
        <f t="shared" si="1"/>
        <v>1.32911266666667</v>
      </c>
      <c r="K13" s="22" t="s">
        <v>32</v>
      </c>
    </row>
    <row r="14" ht="27" spans="1:11">
      <c r="A14" s="16" t="s">
        <v>33</v>
      </c>
      <c r="B14" s="17">
        <v>10</v>
      </c>
      <c r="C14" s="18" t="s">
        <v>34</v>
      </c>
      <c r="D14" s="19"/>
      <c r="E14" s="17">
        <v>799.712</v>
      </c>
      <c r="F14" s="17">
        <v>799.712</v>
      </c>
      <c r="G14" s="17">
        <v>0</v>
      </c>
      <c r="H14" s="17">
        <v>799.712</v>
      </c>
      <c r="I14" s="17">
        <f t="shared" si="0"/>
        <v>0</v>
      </c>
      <c r="J14" s="48">
        <f t="shared" si="1"/>
        <v>1</v>
      </c>
      <c r="K14" s="22" t="s">
        <v>35</v>
      </c>
    </row>
    <row r="15" ht="54" spans="1:11">
      <c r="A15" s="21"/>
      <c r="B15" s="17">
        <v>11</v>
      </c>
      <c r="C15" s="18" t="s">
        <v>36</v>
      </c>
      <c r="D15" s="19"/>
      <c r="E15" s="17">
        <v>529.585</v>
      </c>
      <c r="F15" s="17">
        <v>529.585</v>
      </c>
      <c r="G15" s="17">
        <v>0</v>
      </c>
      <c r="H15" s="17">
        <v>679.056</v>
      </c>
      <c r="I15" s="17">
        <f t="shared" si="0"/>
        <v>-149.471</v>
      </c>
      <c r="J15" s="48">
        <f t="shared" si="1"/>
        <v>1.28224175533673</v>
      </c>
      <c r="K15" s="22" t="s">
        <v>37</v>
      </c>
    </row>
    <row r="16" ht="27" spans="1:11">
      <c r="A16" s="16" t="s">
        <v>38</v>
      </c>
      <c r="B16" s="17">
        <v>12</v>
      </c>
      <c r="C16" s="25" t="s">
        <v>39</v>
      </c>
      <c r="D16" s="22" t="s">
        <v>40</v>
      </c>
      <c r="E16" s="17">
        <v>47.46</v>
      </c>
      <c r="F16" s="17">
        <v>47.46</v>
      </c>
      <c r="G16" s="17">
        <v>0</v>
      </c>
      <c r="H16" s="17">
        <v>47.46</v>
      </c>
      <c r="I16" s="17">
        <f t="shared" si="0"/>
        <v>0</v>
      </c>
      <c r="J16" s="48">
        <f t="shared" si="1"/>
        <v>1</v>
      </c>
      <c r="K16" s="22" t="s">
        <v>41</v>
      </c>
    </row>
    <row r="17" ht="27" spans="1:11">
      <c r="A17" s="20"/>
      <c r="B17" s="17">
        <v>13</v>
      </c>
      <c r="C17" s="26"/>
      <c r="D17" s="22" t="s">
        <v>42</v>
      </c>
      <c r="E17" s="17">
        <v>11.865</v>
      </c>
      <c r="F17" s="17">
        <v>11.865</v>
      </c>
      <c r="G17" s="17">
        <v>0</v>
      </c>
      <c r="H17" s="17">
        <v>11.865</v>
      </c>
      <c r="I17" s="17">
        <f t="shared" si="0"/>
        <v>0</v>
      </c>
      <c r="J17" s="48">
        <f t="shared" si="1"/>
        <v>1</v>
      </c>
      <c r="K17" s="22" t="s">
        <v>41</v>
      </c>
    </row>
    <row r="18" ht="40.05" customHeight="1" spans="1:11">
      <c r="A18" s="20"/>
      <c r="B18" s="17">
        <v>14</v>
      </c>
      <c r="C18" s="27"/>
      <c r="D18" s="22" t="s">
        <v>43</v>
      </c>
      <c r="E18" s="17">
        <v>7</v>
      </c>
      <c r="F18" s="17">
        <v>7</v>
      </c>
      <c r="G18" s="17">
        <v>0</v>
      </c>
      <c r="H18" s="17">
        <v>7</v>
      </c>
      <c r="I18" s="17">
        <f t="shared" si="0"/>
        <v>0</v>
      </c>
      <c r="J18" s="48">
        <f t="shared" si="1"/>
        <v>1</v>
      </c>
      <c r="K18" s="22" t="s">
        <v>44</v>
      </c>
    </row>
    <row r="19" ht="27" spans="1:11">
      <c r="A19" s="20"/>
      <c r="B19" s="17">
        <v>15</v>
      </c>
      <c r="C19" s="18" t="s">
        <v>45</v>
      </c>
      <c r="D19" s="19"/>
      <c r="E19" s="17">
        <v>304.4</v>
      </c>
      <c r="F19" s="17">
        <v>304.4</v>
      </c>
      <c r="G19" s="17">
        <v>0</v>
      </c>
      <c r="H19" s="17">
        <f>91.271745+28.581772+116.92524</f>
        <v>236.778757</v>
      </c>
      <c r="I19" s="17">
        <f t="shared" si="0"/>
        <v>67.621243</v>
      </c>
      <c r="J19" s="48">
        <f t="shared" si="1"/>
        <v>0.777853998028909</v>
      </c>
      <c r="K19" s="22" t="s">
        <v>46</v>
      </c>
    </row>
    <row r="20" ht="27" spans="1:11">
      <c r="A20" s="21"/>
      <c r="B20" s="17">
        <v>16</v>
      </c>
      <c r="C20" s="18" t="s">
        <v>47</v>
      </c>
      <c r="D20" s="19"/>
      <c r="E20" s="17">
        <v>1.37</v>
      </c>
      <c r="F20" s="17">
        <v>1.37</v>
      </c>
      <c r="G20" s="17">
        <v>0</v>
      </c>
      <c r="H20" s="17">
        <v>0</v>
      </c>
      <c r="I20" s="17">
        <f t="shared" si="0"/>
        <v>1.37</v>
      </c>
      <c r="J20" s="48">
        <f t="shared" si="1"/>
        <v>0</v>
      </c>
      <c r="K20" s="22" t="s">
        <v>48</v>
      </c>
    </row>
    <row r="21" ht="24" spans="1:11">
      <c r="A21" s="28" t="s">
        <v>49</v>
      </c>
      <c r="B21" s="17">
        <v>17</v>
      </c>
      <c r="C21" s="18" t="s">
        <v>50</v>
      </c>
      <c r="D21" s="19"/>
      <c r="E21" s="17">
        <v>74.973</v>
      </c>
      <c r="F21" s="17">
        <v>74.973</v>
      </c>
      <c r="G21" s="17">
        <v>0</v>
      </c>
      <c r="H21" s="17">
        <v>74.448</v>
      </c>
      <c r="I21" s="17">
        <f t="shared" si="0"/>
        <v>0.525000000000006</v>
      </c>
      <c r="J21" s="48">
        <f t="shared" si="1"/>
        <v>0.992997479092473</v>
      </c>
      <c r="K21" s="22" t="s">
        <v>51</v>
      </c>
    </row>
    <row r="22" ht="33" customHeight="1" spans="1:11">
      <c r="A22" s="16" t="s">
        <v>52</v>
      </c>
      <c r="B22" s="17">
        <v>18</v>
      </c>
      <c r="C22" s="18" t="s">
        <v>53</v>
      </c>
      <c r="D22" s="19"/>
      <c r="E22" s="17">
        <v>200</v>
      </c>
      <c r="F22" s="17">
        <v>200</v>
      </c>
      <c r="G22" s="17">
        <v>0</v>
      </c>
      <c r="H22" s="17">
        <v>200</v>
      </c>
      <c r="I22" s="17">
        <f t="shared" si="0"/>
        <v>0</v>
      </c>
      <c r="J22" s="48">
        <f t="shared" si="1"/>
        <v>1</v>
      </c>
      <c r="K22" s="22" t="s">
        <v>54</v>
      </c>
    </row>
    <row r="23" ht="20" customHeight="1" spans="1:11">
      <c r="A23" s="20"/>
      <c r="B23" s="17">
        <v>19</v>
      </c>
      <c r="C23" s="18" t="s">
        <v>55</v>
      </c>
      <c r="D23" s="19"/>
      <c r="E23" s="17">
        <v>40</v>
      </c>
      <c r="F23" s="17">
        <v>20</v>
      </c>
      <c r="G23" s="17">
        <v>20</v>
      </c>
      <c r="H23" s="17">
        <v>17.5</v>
      </c>
      <c r="I23" s="17">
        <f t="shared" si="0"/>
        <v>22.5</v>
      </c>
      <c r="J23" s="48">
        <f t="shared" si="1"/>
        <v>0.4375</v>
      </c>
      <c r="K23" s="22" t="s">
        <v>56</v>
      </c>
    </row>
    <row r="24" ht="35" customHeight="1" spans="1:11">
      <c r="A24" s="20"/>
      <c r="B24" s="17">
        <v>20</v>
      </c>
      <c r="C24" s="18" t="s">
        <v>57</v>
      </c>
      <c r="D24" s="19"/>
      <c r="E24" s="29">
        <v>157.4433</v>
      </c>
      <c r="F24" s="29">
        <v>157.4433</v>
      </c>
      <c r="G24" s="17">
        <v>0</v>
      </c>
      <c r="H24" s="29">
        <v>157.4433</v>
      </c>
      <c r="I24" s="17">
        <f t="shared" si="0"/>
        <v>0</v>
      </c>
      <c r="J24" s="48">
        <f t="shared" si="1"/>
        <v>1</v>
      </c>
      <c r="K24" s="22" t="s">
        <v>58</v>
      </c>
    </row>
    <row r="25" ht="20" customHeight="1" spans="1:11">
      <c r="A25" s="20"/>
      <c r="B25" s="17">
        <v>21</v>
      </c>
      <c r="C25" s="30" t="s">
        <v>59</v>
      </c>
      <c r="D25" s="30"/>
      <c r="E25" s="31">
        <v>20</v>
      </c>
      <c r="F25" s="31">
        <v>20</v>
      </c>
      <c r="G25" s="31">
        <v>0</v>
      </c>
      <c r="H25" s="31">
        <v>20</v>
      </c>
      <c r="I25" s="17">
        <f t="shared" si="0"/>
        <v>0</v>
      </c>
      <c r="J25" s="48">
        <f t="shared" si="1"/>
        <v>1</v>
      </c>
      <c r="K25" s="22" t="s">
        <v>60</v>
      </c>
    </row>
    <row r="26" ht="20" customHeight="1" spans="1:11">
      <c r="A26" s="16" t="s">
        <v>61</v>
      </c>
      <c r="B26" s="17">
        <v>22</v>
      </c>
      <c r="C26" s="18" t="s">
        <v>62</v>
      </c>
      <c r="D26" s="19"/>
      <c r="E26" s="17">
        <v>65</v>
      </c>
      <c r="F26" s="17">
        <v>33</v>
      </c>
      <c r="G26" s="17">
        <v>32</v>
      </c>
      <c r="H26" s="17">
        <f>32.4+30.75</f>
        <v>63.15</v>
      </c>
      <c r="I26" s="17">
        <f t="shared" si="0"/>
        <v>1.85</v>
      </c>
      <c r="J26" s="48">
        <f t="shared" si="1"/>
        <v>0.971538461538461</v>
      </c>
      <c r="K26" s="22" t="s">
        <v>63</v>
      </c>
    </row>
    <row r="27" ht="20" customHeight="1" spans="1:11">
      <c r="A27" s="20"/>
      <c r="B27" s="17">
        <v>23</v>
      </c>
      <c r="C27" s="18" t="s">
        <v>64</v>
      </c>
      <c r="D27" s="19"/>
      <c r="E27" s="17">
        <v>40</v>
      </c>
      <c r="F27" s="17">
        <v>18</v>
      </c>
      <c r="G27" s="17">
        <v>22</v>
      </c>
      <c r="H27" s="17">
        <f>19.08+18.45</f>
        <v>37.53</v>
      </c>
      <c r="I27" s="17">
        <f t="shared" si="0"/>
        <v>2.47</v>
      </c>
      <c r="J27" s="48">
        <f t="shared" si="1"/>
        <v>0.93825</v>
      </c>
      <c r="K27" s="22" t="s">
        <v>65</v>
      </c>
    </row>
    <row r="28" ht="20" customHeight="1" spans="1:11">
      <c r="A28" s="20"/>
      <c r="B28" s="17">
        <v>24</v>
      </c>
      <c r="C28" s="32" t="s">
        <v>66</v>
      </c>
      <c r="D28" s="33"/>
      <c r="E28" s="17">
        <v>300</v>
      </c>
      <c r="F28" s="17">
        <v>160</v>
      </c>
      <c r="G28" s="17">
        <v>140</v>
      </c>
      <c r="H28" s="17">
        <f>0.8875+130.18125+1.75+128.7625</f>
        <v>261.58125</v>
      </c>
      <c r="I28" s="17">
        <f t="shared" si="0"/>
        <v>38.41875</v>
      </c>
      <c r="J28" s="48">
        <f t="shared" si="1"/>
        <v>0.8719375</v>
      </c>
      <c r="K28" s="22" t="s">
        <v>67</v>
      </c>
    </row>
    <row r="29" ht="20" customHeight="1" spans="1:11">
      <c r="A29" s="20"/>
      <c r="B29" s="17">
        <v>25</v>
      </c>
      <c r="C29" s="18" t="s">
        <v>68</v>
      </c>
      <c r="D29" s="19"/>
      <c r="E29" s="17">
        <v>70</v>
      </c>
      <c r="F29" s="17">
        <v>28</v>
      </c>
      <c r="G29" s="17">
        <v>42</v>
      </c>
      <c r="H29" s="17">
        <f>0.15+29.7+27.45</f>
        <v>57.3</v>
      </c>
      <c r="I29" s="17">
        <f t="shared" si="0"/>
        <v>12.7</v>
      </c>
      <c r="J29" s="48">
        <f t="shared" si="1"/>
        <v>0.818571428571429</v>
      </c>
      <c r="K29" s="22" t="s">
        <v>69</v>
      </c>
    </row>
    <row r="30" ht="20" customHeight="1" spans="1:11">
      <c r="A30" s="20"/>
      <c r="B30" s="17">
        <v>26</v>
      </c>
      <c r="C30" s="18" t="s">
        <v>70</v>
      </c>
      <c r="D30" s="19"/>
      <c r="E30" s="17">
        <v>35</v>
      </c>
      <c r="F30" s="17">
        <v>35</v>
      </c>
      <c r="G30" s="17">
        <v>0</v>
      </c>
      <c r="H30" s="17">
        <v>14.19</v>
      </c>
      <c r="I30" s="17">
        <f t="shared" si="0"/>
        <v>20.81</v>
      </c>
      <c r="J30" s="48">
        <f t="shared" si="1"/>
        <v>0.405428571428571</v>
      </c>
      <c r="K30" s="22" t="s">
        <v>71</v>
      </c>
    </row>
    <row r="31" ht="87" customHeight="1" spans="1:11">
      <c r="A31" s="20"/>
      <c r="B31" s="17">
        <v>27</v>
      </c>
      <c r="C31" s="25" t="s">
        <v>72</v>
      </c>
      <c r="D31" s="34"/>
      <c r="E31" s="17">
        <v>255</v>
      </c>
      <c r="F31" s="17">
        <v>255</v>
      </c>
      <c r="G31" s="17">
        <v>0</v>
      </c>
      <c r="H31" s="17">
        <v>315</v>
      </c>
      <c r="I31" s="17">
        <f t="shared" si="0"/>
        <v>-60</v>
      </c>
      <c r="J31" s="48">
        <f t="shared" si="1"/>
        <v>1.23529411764706</v>
      </c>
      <c r="K31" s="22" t="s">
        <v>73</v>
      </c>
    </row>
    <row r="32" ht="27" spans="1:11">
      <c r="A32" s="22" t="s">
        <v>74</v>
      </c>
      <c r="B32" s="17">
        <v>28</v>
      </c>
      <c r="C32" s="18" t="s">
        <v>75</v>
      </c>
      <c r="D32" s="19"/>
      <c r="E32" s="17">
        <v>20</v>
      </c>
      <c r="F32" s="17">
        <v>20</v>
      </c>
      <c r="G32" s="23">
        <v>0</v>
      </c>
      <c r="H32" s="23">
        <f>1.99+15.96784</f>
        <v>17.95784</v>
      </c>
      <c r="I32" s="17">
        <f t="shared" si="0"/>
        <v>2.04216</v>
      </c>
      <c r="J32" s="48">
        <f t="shared" si="1"/>
        <v>0.897892</v>
      </c>
      <c r="K32" s="22" t="s">
        <v>76</v>
      </c>
    </row>
    <row r="33" ht="40.5" spans="1:11">
      <c r="A33" s="22" t="s">
        <v>77</v>
      </c>
      <c r="B33" s="17">
        <v>29</v>
      </c>
      <c r="C33" s="18" t="s">
        <v>78</v>
      </c>
      <c r="D33" s="19"/>
      <c r="E33" s="17">
        <v>20</v>
      </c>
      <c r="F33" s="17">
        <v>20</v>
      </c>
      <c r="G33" s="23">
        <v>0</v>
      </c>
      <c r="H33" s="23">
        <f>9.2912+1.976+5+2.9928</f>
        <v>19.26</v>
      </c>
      <c r="I33" s="17">
        <f t="shared" si="0"/>
        <v>0.740000000000002</v>
      </c>
      <c r="J33" s="48">
        <f t="shared" si="1"/>
        <v>0.963</v>
      </c>
      <c r="K33" s="22" t="s">
        <v>79</v>
      </c>
    </row>
    <row r="34" ht="39" customHeight="1" spans="1:11">
      <c r="A34" s="16" t="s">
        <v>80</v>
      </c>
      <c r="B34" s="17">
        <v>30</v>
      </c>
      <c r="C34" s="18" t="s">
        <v>81</v>
      </c>
      <c r="D34" s="19"/>
      <c r="E34" s="17">
        <v>20</v>
      </c>
      <c r="F34" s="17">
        <v>20</v>
      </c>
      <c r="G34" s="23">
        <v>0</v>
      </c>
      <c r="H34" s="23">
        <v>27.735874</v>
      </c>
      <c r="I34" s="17">
        <f t="shared" si="0"/>
        <v>-7.735874</v>
      </c>
      <c r="J34" s="48">
        <f t="shared" si="1"/>
        <v>1.3867937</v>
      </c>
      <c r="K34" s="22" t="s">
        <v>82</v>
      </c>
    </row>
    <row r="35" ht="33" customHeight="1" spans="1:11">
      <c r="A35" s="20"/>
      <c r="B35" s="17">
        <v>31</v>
      </c>
      <c r="C35" s="18" t="s">
        <v>83</v>
      </c>
      <c r="D35" s="19"/>
      <c r="E35" s="17">
        <v>3200</v>
      </c>
      <c r="F35" s="17">
        <v>0</v>
      </c>
      <c r="G35" s="17">
        <v>3200</v>
      </c>
      <c r="H35" s="17">
        <v>3200</v>
      </c>
      <c r="I35" s="17">
        <f t="shared" si="0"/>
        <v>0</v>
      </c>
      <c r="J35" s="48">
        <f t="shared" si="1"/>
        <v>1</v>
      </c>
      <c r="K35" s="22" t="s">
        <v>84</v>
      </c>
    </row>
    <row r="36" ht="22.05" customHeight="1" spans="1:11">
      <c r="A36" s="20"/>
      <c r="B36" s="17">
        <v>32</v>
      </c>
      <c r="C36" s="18" t="s">
        <v>85</v>
      </c>
      <c r="D36" s="19"/>
      <c r="E36" s="17">
        <v>30</v>
      </c>
      <c r="F36" s="17">
        <v>30</v>
      </c>
      <c r="G36" s="17">
        <v>0</v>
      </c>
      <c r="H36" s="17">
        <v>11.6</v>
      </c>
      <c r="I36" s="17">
        <f t="shared" si="0"/>
        <v>18.4</v>
      </c>
      <c r="J36" s="48">
        <f t="shared" si="1"/>
        <v>0.386666666666667</v>
      </c>
      <c r="K36" s="22" t="s">
        <v>86</v>
      </c>
    </row>
    <row r="37" spans="1:11">
      <c r="A37" s="16" t="s">
        <v>87</v>
      </c>
      <c r="B37" s="17">
        <v>33</v>
      </c>
      <c r="C37" s="18" t="s">
        <v>88</v>
      </c>
      <c r="D37" s="19"/>
      <c r="E37" s="17">
        <v>260</v>
      </c>
      <c r="F37" s="17">
        <v>260</v>
      </c>
      <c r="G37" s="23">
        <v>0</v>
      </c>
      <c r="H37" s="23">
        <f>159.55+150.25</f>
        <v>309.8</v>
      </c>
      <c r="I37" s="17">
        <f t="shared" si="0"/>
        <v>-49.8</v>
      </c>
      <c r="J37" s="48">
        <f t="shared" si="1"/>
        <v>1.19153846153846</v>
      </c>
      <c r="K37" s="22" t="s">
        <v>89</v>
      </c>
    </row>
    <row r="38" spans="1:11">
      <c r="A38" s="20"/>
      <c r="B38" s="17">
        <v>34</v>
      </c>
      <c r="C38" s="18" t="s">
        <v>90</v>
      </c>
      <c r="D38" s="19"/>
      <c r="E38" s="17">
        <v>100</v>
      </c>
      <c r="F38" s="17">
        <v>100</v>
      </c>
      <c r="G38" s="23">
        <v>0</v>
      </c>
      <c r="H38" s="23">
        <v>100</v>
      </c>
      <c r="I38" s="17">
        <f t="shared" si="0"/>
        <v>0</v>
      </c>
      <c r="J38" s="48">
        <f t="shared" si="1"/>
        <v>1</v>
      </c>
      <c r="K38" s="22" t="s">
        <v>91</v>
      </c>
    </row>
    <row r="39" ht="81" customHeight="1" spans="1:11">
      <c r="A39" s="21"/>
      <c r="B39" s="17">
        <v>35</v>
      </c>
      <c r="C39" s="18" t="s">
        <v>92</v>
      </c>
      <c r="D39" s="19"/>
      <c r="E39" s="17">
        <v>5.04</v>
      </c>
      <c r="F39" s="17">
        <v>5.04</v>
      </c>
      <c r="G39" s="23">
        <v>0</v>
      </c>
      <c r="H39" s="23">
        <v>5.04</v>
      </c>
      <c r="I39" s="17">
        <f t="shared" si="0"/>
        <v>0</v>
      </c>
      <c r="J39" s="48">
        <f t="shared" si="1"/>
        <v>1</v>
      </c>
      <c r="K39" s="22" t="s">
        <v>93</v>
      </c>
    </row>
    <row r="40" ht="30" customHeight="1" spans="1:11">
      <c r="A40" s="20" t="s">
        <v>94</v>
      </c>
      <c r="B40" s="17">
        <v>36</v>
      </c>
      <c r="C40" s="18" t="s">
        <v>95</v>
      </c>
      <c r="D40" s="19"/>
      <c r="E40" s="17">
        <v>33</v>
      </c>
      <c r="F40" s="17">
        <v>33</v>
      </c>
      <c r="G40" s="23">
        <v>0</v>
      </c>
      <c r="H40" s="23">
        <f>16.5+8.25</f>
        <v>24.75</v>
      </c>
      <c r="I40" s="17">
        <f t="shared" si="0"/>
        <v>8.25</v>
      </c>
      <c r="J40" s="48">
        <f t="shared" si="1"/>
        <v>0.75</v>
      </c>
      <c r="K40" s="22" t="s">
        <v>96</v>
      </c>
    </row>
    <row r="41" ht="30" customHeight="1" spans="1:11">
      <c r="A41" s="20"/>
      <c r="B41" s="17">
        <v>37</v>
      </c>
      <c r="C41" s="18" t="s">
        <v>97</v>
      </c>
      <c r="D41" s="19"/>
      <c r="E41" s="17">
        <v>13</v>
      </c>
      <c r="F41" s="17">
        <v>13</v>
      </c>
      <c r="G41" s="23">
        <v>0</v>
      </c>
      <c r="H41" s="23">
        <v>15.629</v>
      </c>
      <c r="I41" s="17">
        <f t="shared" si="0"/>
        <v>-2.629</v>
      </c>
      <c r="J41" s="48">
        <f t="shared" si="1"/>
        <v>1.20223076923077</v>
      </c>
      <c r="K41" s="22" t="s">
        <v>98</v>
      </c>
    </row>
    <row r="42" ht="27" spans="1:11">
      <c r="A42" s="20"/>
      <c r="B42" s="17">
        <v>38</v>
      </c>
      <c r="C42" s="18" t="s">
        <v>99</v>
      </c>
      <c r="D42" s="19"/>
      <c r="E42" s="17">
        <v>32.95</v>
      </c>
      <c r="F42" s="17">
        <v>0</v>
      </c>
      <c r="G42" s="17">
        <v>32.95</v>
      </c>
      <c r="H42" s="17">
        <v>32.95</v>
      </c>
      <c r="I42" s="17">
        <f t="shared" si="0"/>
        <v>0</v>
      </c>
      <c r="J42" s="48">
        <f t="shared" si="1"/>
        <v>1</v>
      </c>
      <c r="K42" s="22" t="s">
        <v>100</v>
      </c>
    </row>
    <row r="43" ht="22.95" customHeight="1" spans="1:11">
      <c r="A43" s="21"/>
      <c r="B43" s="17">
        <v>39</v>
      </c>
      <c r="C43" s="35" t="s">
        <v>101</v>
      </c>
      <c r="D43" s="35"/>
      <c r="E43" s="36">
        <v>150</v>
      </c>
      <c r="F43" s="36">
        <v>150</v>
      </c>
      <c r="G43" s="36">
        <v>0</v>
      </c>
      <c r="H43" s="36">
        <v>0</v>
      </c>
      <c r="I43" s="17">
        <f t="shared" si="0"/>
        <v>150</v>
      </c>
      <c r="J43" s="48">
        <f t="shared" si="1"/>
        <v>0</v>
      </c>
      <c r="K43" s="22" t="s">
        <v>102</v>
      </c>
    </row>
    <row r="44" spans="1:11">
      <c r="A44" s="21" t="s">
        <v>103</v>
      </c>
      <c r="B44" s="17">
        <v>40</v>
      </c>
      <c r="C44" s="37" t="s">
        <v>104</v>
      </c>
      <c r="D44" s="37"/>
      <c r="E44" s="17">
        <v>100</v>
      </c>
      <c r="F44" s="17">
        <v>100</v>
      </c>
      <c r="G44" s="23">
        <v>0</v>
      </c>
      <c r="H44" s="23">
        <f>0.985+17</f>
        <v>17.985</v>
      </c>
      <c r="I44" s="17">
        <f t="shared" si="0"/>
        <v>82.015</v>
      </c>
      <c r="J44" s="48">
        <f t="shared" si="1"/>
        <v>0.17985</v>
      </c>
      <c r="K44" s="22" t="s">
        <v>105</v>
      </c>
    </row>
    <row r="45" spans="1:11">
      <c r="A45" s="22" t="s">
        <v>106</v>
      </c>
      <c r="B45" s="17">
        <v>41</v>
      </c>
      <c r="C45" s="22" t="s">
        <v>107</v>
      </c>
      <c r="D45" s="22"/>
      <c r="E45" s="17">
        <v>100</v>
      </c>
      <c r="F45" s="17">
        <v>100</v>
      </c>
      <c r="G45" s="23">
        <v>0</v>
      </c>
      <c r="H45" s="23">
        <v>100</v>
      </c>
      <c r="I45" s="17">
        <f t="shared" si="0"/>
        <v>0</v>
      </c>
      <c r="J45" s="48">
        <f t="shared" si="1"/>
        <v>1</v>
      </c>
      <c r="K45" s="22" t="s">
        <v>108</v>
      </c>
    </row>
    <row r="46" s="3" customFormat="1" spans="1:11">
      <c r="A46" s="38" t="s">
        <v>109</v>
      </c>
      <c r="B46" s="39">
        <v>42</v>
      </c>
      <c r="C46" s="40" t="s">
        <v>110</v>
      </c>
      <c r="D46" s="41"/>
      <c r="E46" s="39">
        <v>425</v>
      </c>
      <c r="F46" s="39">
        <v>425</v>
      </c>
      <c r="G46" s="39">
        <v>0</v>
      </c>
      <c r="H46" s="39">
        <v>405</v>
      </c>
      <c r="I46" s="17">
        <f t="shared" si="0"/>
        <v>20</v>
      </c>
      <c r="J46" s="48">
        <f t="shared" si="1"/>
        <v>0.952941176470588</v>
      </c>
      <c r="K46" s="51"/>
    </row>
    <row r="47" s="4" customFormat="1" ht="37.95" customHeight="1" spans="1:11">
      <c r="A47" s="42"/>
      <c r="B47" s="43" t="s">
        <v>10</v>
      </c>
      <c r="C47" s="44"/>
      <c r="D47" s="45"/>
      <c r="E47" s="46">
        <f t="shared" ref="E47:H47" si="2">SUM(E5:E46)</f>
        <v>9031.8583</v>
      </c>
      <c r="F47" s="46">
        <f t="shared" si="2"/>
        <v>5536.9083</v>
      </c>
      <c r="G47" s="46">
        <f t="shared" si="2"/>
        <v>3494.95</v>
      </c>
      <c r="H47" s="46">
        <f t="shared" si="2"/>
        <v>8707.748021</v>
      </c>
      <c r="I47" s="46">
        <f t="shared" si="0"/>
        <v>324.110279</v>
      </c>
      <c r="J47" s="52">
        <f t="shared" si="1"/>
        <v>0.964114773700557</v>
      </c>
      <c r="K47" s="42"/>
    </row>
    <row r="48" spans="2:11">
      <c r="B48" s="47"/>
      <c r="C48" s="47"/>
      <c r="D48" s="47"/>
      <c r="E48" s="47"/>
      <c r="F48" s="47"/>
      <c r="G48" s="47"/>
      <c r="H48" s="47"/>
      <c r="I48" s="47"/>
      <c r="J48" s="47"/>
      <c r="K48" s="47"/>
    </row>
    <row r="49" spans="2:11">
      <c r="B49" s="47"/>
      <c r="C49" s="47"/>
      <c r="D49" s="47"/>
      <c r="E49" s="47"/>
      <c r="F49" s="47"/>
      <c r="G49" s="47"/>
      <c r="H49" s="47"/>
      <c r="I49" s="47"/>
      <c r="J49" s="47"/>
      <c r="K49" s="47"/>
    </row>
    <row r="50" spans="2:11">
      <c r="B50" s="47"/>
      <c r="C50" s="47"/>
      <c r="D50" s="47"/>
      <c r="E50" s="47"/>
      <c r="F50" s="47"/>
      <c r="G50" s="47"/>
      <c r="H50" s="47"/>
      <c r="I50" s="47"/>
      <c r="J50" s="47"/>
      <c r="K50" s="47"/>
    </row>
  </sheetData>
  <autoFilter ref="A1:K47">
    <extLst/>
  </autoFilter>
  <mergeCells count="61">
    <mergeCell ref="A1:K1"/>
    <mergeCell ref="A2:K2"/>
    <mergeCell ref="E3:G3"/>
    <mergeCell ref="C5:D5"/>
    <mergeCell ref="C6:D6"/>
    <mergeCell ref="C7:D7"/>
    <mergeCell ref="C8:D8"/>
    <mergeCell ref="C9:D9"/>
    <mergeCell ref="C10:D10"/>
    <mergeCell ref="C11:D11"/>
    <mergeCell ref="C12:D12"/>
    <mergeCell ref="C13:D13"/>
    <mergeCell ref="C14:D14"/>
    <mergeCell ref="C15:D15"/>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A3:A4"/>
    <mergeCell ref="A5:A9"/>
    <mergeCell ref="A10:A13"/>
    <mergeCell ref="A14:A15"/>
    <mergeCell ref="A16:A20"/>
    <mergeCell ref="A22:A25"/>
    <mergeCell ref="A26:A31"/>
    <mergeCell ref="A34:A36"/>
    <mergeCell ref="A37:A39"/>
    <mergeCell ref="A40:A43"/>
    <mergeCell ref="B3:B4"/>
    <mergeCell ref="C16:C18"/>
    <mergeCell ref="H3:H4"/>
    <mergeCell ref="I3:I4"/>
    <mergeCell ref="J3:J4"/>
    <mergeCell ref="K3:K4"/>
    <mergeCell ref="C3:D4"/>
    <mergeCell ref="B48:K50"/>
  </mergeCells>
  <pageMargins left="0.554166666666667" right="0.554166666666667" top="0.802777777777778" bottom="0.707638888888889"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拨付情况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MSI</cp:lastModifiedBy>
  <dcterms:created xsi:type="dcterms:W3CDTF">2020-11-30T06:33:00Z</dcterms:created>
  <dcterms:modified xsi:type="dcterms:W3CDTF">2023-04-25T09:31:28Z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0B6CFE1D700248BFA7996C9343341FEE_12</vt:lpwstr>
  </property>
</Properties>
</file>